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atewatch\Nextcloud CJ\Website\"/>
    </mc:Choice>
  </mc:AlternateContent>
  <bookViews>
    <workbookView xWindow="0" yWindow="0" windowWidth="28800" windowHeight="11730" tabRatio="802"/>
  </bookViews>
  <sheets>
    <sheet name="Sheet1" sheetId="17" r:id="rId1"/>
    <sheet name="Overview" sheetId="5" r:id="rId2"/>
    <sheet name="States" sheetId="16" r:id="rId3"/>
    <sheet name="Institutions" sheetId="12" r:id="rId4"/>
    <sheet name="Cumulative spending" sheetId="10" r:id="rId5"/>
    <sheet name="FP7 - projects" sheetId="2" r:id="rId6"/>
    <sheet name="FP7 - organisations" sheetId="4" r:id="rId7"/>
    <sheet name="H2020 - projects" sheetId="7" r:id="rId8"/>
    <sheet name="H2020 - organisations" sheetId="6" r:id="rId9"/>
  </sheets>
  <definedNames>
    <definedName name="_xlnm._FilterDatabase" localSheetId="6" hidden="1">'FP7 - organisations'!$F$1:$F$383</definedName>
    <definedName name="_xlnm._FilterDatabase" localSheetId="8" hidden="1">'H2020 - organisations'!$A$1:$X$461</definedName>
    <definedName name="_xlnm._FilterDatabase" localSheetId="7" hidden="1">'H2020 - projects'!$C$1:$C$29</definedName>
    <definedName name="_xlnm._FilterDatabase" localSheetId="3" hidden="1">Institutions!$B$1:$B$843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4" i="5" l="1"/>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C33" i="5"/>
  <c r="B33" i="5"/>
  <c r="D3" i="12"/>
  <c r="E3" i="12"/>
  <c r="F3" i="12"/>
  <c r="G3" i="12"/>
  <c r="D4" i="12"/>
  <c r="E4" i="12"/>
  <c r="F4" i="12"/>
  <c r="G4" i="12"/>
  <c r="D5" i="12"/>
  <c r="E5" i="12"/>
  <c r="F5" i="12"/>
  <c r="G5" i="12"/>
  <c r="D6" i="12"/>
  <c r="E6" i="12"/>
  <c r="F6" i="12"/>
  <c r="G6" i="12"/>
  <c r="D7" i="12"/>
  <c r="E7" i="12"/>
  <c r="F7" i="12"/>
  <c r="G7" i="12"/>
  <c r="D8" i="12"/>
  <c r="E8" i="12"/>
  <c r="F8" i="12"/>
  <c r="G8" i="12"/>
  <c r="D9" i="12"/>
  <c r="E9" i="12"/>
  <c r="F9" i="12"/>
  <c r="G9" i="12"/>
  <c r="D10" i="12"/>
  <c r="E10" i="12"/>
  <c r="F10" i="12"/>
  <c r="G10" i="12"/>
  <c r="D11" i="12"/>
  <c r="E11" i="12"/>
  <c r="F11" i="12"/>
  <c r="G11" i="12"/>
  <c r="D12" i="12"/>
  <c r="E12" i="12"/>
  <c r="F12" i="12"/>
  <c r="G12" i="12"/>
  <c r="D13" i="12"/>
  <c r="E13" i="12"/>
  <c r="F13" i="12"/>
  <c r="G13" i="12"/>
  <c r="D14" i="12"/>
  <c r="E14" i="12"/>
  <c r="F14" i="12"/>
  <c r="G14" i="12"/>
  <c r="D15" i="12"/>
  <c r="E15" i="12"/>
  <c r="F15" i="12"/>
  <c r="G15" i="12"/>
  <c r="D16" i="12"/>
  <c r="E16" i="12"/>
  <c r="F16" i="12"/>
  <c r="G16" i="12"/>
  <c r="D17" i="12"/>
  <c r="E17" i="12"/>
  <c r="F17" i="12"/>
  <c r="G17" i="12"/>
  <c r="D18" i="12"/>
  <c r="E18" i="12"/>
  <c r="F18" i="12"/>
  <c r="G18" i="12"/>
  <c r="D19" i="12"/>
  <c r="E19" i="12"/>
  <c r="F19" i="12"/>
  <c r="G19" i="12"/>
  <c r="D20" i="12"/>
  <c r="E20" i="12"/>
  <c r="F20" i="12"/>
  <c r="G20" i="12"/>
  <c r="D21" i="12"/>
  <c r="E21" i="12"/>
  <c r="F21" i="12"/>
  <c r="G21" i="12"/>
  <c r="D22" i="12"/>
  <c r="E22" i="12"/>
  <c r="F22" i="12"/>
  <c r="G22" i="12"/>
  <c r="D23" i="12"/>
  <c r="E23" i="12"/>
  <c r="F23" i="12"/>
  <c r="G23" i="12"/>
  <c r="D24" i="12"/>
  <c r="E24" i="12"/>
  <c r="F24" i="12"/>
  <c r="G24" i="12"/>
  <c r="D25" i="12"/>
  <c r="E25" i="12"/>
  <c r="F25" i="12"/>
  <c r="G25" i="12"/>
  <c r="D26" i="12"/>
  <c r="E26" i="12"/>
  <c r="F26" i="12"/>
  <c r="G26" i="12"/>
  <c r="D27" i="12"/>
  <c r="E27" i="12"/>
  <c r="F27" i="12"/>
  <c r="G27" i="12"/>
  <c r="D28" i="12"/>
  <c r="E28" i="12"/>
  <c r="F28" i="12"/>
  <c r="G28" i="12"/>
  <c r="D29" i="12"/>
  <c r="E29" i="12"/>
  <c r="F29" i="12"/>
  <c r="G29" i="12"/>
  <c r="D30" i="12"/>
  <c r="E30" i="12"/>
  <c r="F30" i="12"/>
  <c r="G30" i="12"/>
  <c r="D31" i="12"/>
  <c r="E31" i="12"/>
  <c r="F31" i="12"/>
  <c r="G31" i="12"/>
  <c r="D32" i="12"/>
  <c r="E32" i="12"/>
  <c r="F32" i="12"/>
  <c r="G32" i="12"/>
  <c r="D33" i="12"/>
  <c r="E33" i="12"/>
  <c r="F33" i="12"/>
  <c r="G33" i="12"/>
  <c r="D34" i="12"/>
  <c r="E34" i="12"/>
  <c r="F34" i="12"/>
  <c r="G34" i="12"/>
  <c r="D35" i="12"/>
  <c r="E35" i="12"/>
  <c r="F35" i="12"/>
  <c r="G35" i="12"/>
  <c r="D36" i="12"/>
  <c r="E36" i="12"/>
  <c r="F36" i="12"/>
  <c r="G36" i="12"/>
  <c r="D37" i="12"/>
  <c r="E37" i="12"/>
  <c r="F37" i="12"/>
  <c r="G37" i="12"/>
  <c r="D38" i="12"/>
  <c r="E38" i="12"/>
  <c r="F38" i="12"/>
  <c r="G38" i="12"/>
  <c r="D39" i="12"/>
  <c r="E39" i="12"/>
  <c r="F39" i="12"/>
  <c r="G39" i="12"/>
  <c r="D40" i="12"/>
  <c r="E40" i="12"/>
  <c r="F40" i="12"/>
  <c r="G40" i="12"/>
  <c r="D41" i="12"/>
  <c r="E41" i="12"/>
  <c r="F41" i="12"/>
  <c r="G41" i="12"/>
  <c r="D42" i="12"/>
  <c r="E42" i="12"/>
  <c r="F42" i="12"/>
  <c r="G42" i="12"/>
  <c r="D43" i="12"/>
  <c r="E43" i="12"/>
  <c r="F43" i="12"/>
  <c r="G43" i="12"/>
  <c r="D44" i="12"/>
  <c r="E44" i="12"/>
  <c r="F44" i="12"/>
  <c r="G44" i="12"/>
  <c r="D45" i="12"/>
  <c r="E45" i="12"/>
  <c r="F45" i="12"/>
  <c r="G45" i="12"/>
  <c r="D46" i="12"/>
  <c r="E46" i="12"/>
  <c r="F46" i="12"/>
  <c r="G46" i="12"/>
  <c r="D47" i="12"/>
  <c r="E47" i="12"/>
  <c r="F47" i="12"/>
  <c r="G47" i="12"/>
  <c r="D48" i="12"/>
  <c r="E48" i="12"/>
  <c r="F48" i="12"/>
  <c r="G48" i="12"/>
  <c r="D49" i="12"/>
  <c r="E49" i="12"/>
  <c r="F49" i="12"/>
  <c r="G49" i="12"/>
  <c r="D50" i="12"/>
  <c r="E50" i="12"/>
  <c r="F50" i="12"/>
  <c r="G50" i="12"/>
  <c r="D51" i="12"/>
  <c r="E51" i="12"/>
  <c r="F51" i="12"/>
  <c r="G51" i="12"/>
  <c r="D52" i="12"/>
  <c r="E52" i="12"/>
  <c r="F52" i="12"/>
  <c r="G52" i="12"/>
  <c r="D53" i="12"/>
  <c r="E53" i="12"/>
  <c r="F53" i="12"/>
  <c r="G53" i="12"/>
  <c r="D54" i="12"/>
  <c r="E54" i="12"/>
  <c r="F54" i="12"/>
  <c r="G54" i="12"/>
  <c r="D55" i="12"/>
  <c r="E55" i="12"/>
  <c r="F55" i="12"/>
  <c r="G55" i="12"/>
  <c r="D56" i="12"/>
  <c r="E56" i="12"/>
  <c r="F56" i="12"/>
  <c r="G56" i="12"/>
  <c r="D57" i="12"/>
  <c r="E57" i="12"/>
  <c r="F57" i="12"/>
  <c r="G57" i="12"/>
  <c r="D58" i="12"/>
  <c r="E58" i="12"/>
  <c r="F58" i="12"/>
  <c r="G58" i="12"/>
  <c r="D59" i="12"/>
  <c r="E59" i="12"/>
  <c r="F59" i="12"/>
  <c r="G59" i="12"/>
  <c r="D60" i="12"/>
  <c r="E60" i="12"/>
  <c r="F60" i="12"/>
  <c r="G60" i="12"/>
  <c r="D61" i="12"/>
  <c r="E61" i="12"/>
  <c r="F61" i="12"/>
  <c r="G61" i="12"/>
  <c r="D62" i="12"/>
  <c r="E62" i="12"/>
  <c r="F62" i="12"/>
  <c r="G62" i="12"/>
  <c r="D63" i="12"/>
  <c r="E63" i="12"/>
  <c r="F63" i="12"/>
  <c r="G63" i="12"/>
  <c r="D64" i="12"/>
  <c r="E64" i="12"/>
  <c r="F64" i="12"/>
  <c r="G64" i="12"/>
  <c r="D65" i="12"/>
  <c r="E65" i="12"/>
  <c r="F65" i="12"/>
  <c r="G65" i="12"/>
  <c r="D66" i="12"/>
  <c r="E66" i="12"/>
  <c r="F66" i="12"/>
  <c r="G66" i="12"/>
  <c r="D67" i="12"/>
  <c r="E67" i="12"/>
  <c r="F67" i="12"/>
  <c r="G67" i="12"/>
  <c r="D68" i="12"/>
  <c r="E68" i="12"/>
  <c r="F68" i="12"/>
  <c r="G68" i="12"/>
  <c r="D69" i="12"/>
  <c r="E69" i="12"/>
  <c r="F69" i="12"/>
  <c r="G69" i="12"/>
  <c r="D70" i="12"/>
  <c r="E70" i="12"/>
  <c r="F70" i="12"/>
  <c r="G70" i="12"/>
  <c r="D71" i="12"/>
  <c r="E71" i="12"/>
  <c r="F71" i="12"/>
  <c r="G71" i="12"/>
  <c r="D72" i="12"/>
  <c r="E72" i="12"/>
  <c r="F72" i="12"/>
  <c r="G72" i="12"/>
  <c r="D73" i="12"/>
  <c r="E73" i="12"/>
  <c r="F73" i="12"/>
  <c r="G73" i="12"/>
  <c r="D74" i="12"/>
  <c r="E74" i="12"/>
  <c r="F74" i="12"/>
  <c r="G74" i="12"/>
  <c r="D75" i="12"/>
  <c r="E75" i="12"/>
  <c r="F75" i="12"/>
  <c r="G75" i="12"/>
  <c r="D76" i="12"/>
  <c r="E76" i="12"/>
  <c r="F76" i="12"/>
  <c r="G76" i="12"/>
  <c r="D77" i="12"/>
  <c r="E77" i="12"/>
  <c r="F77" i="12"/>
  <c r="G77" i="12"/>
  <c r="D78" i="12"/>
  <c r="E78" i="12"/>
  <c r="F78" i="12"/>
  <c r="G78" i="12"/>
  <c r="D79" i="12"/>
  <c r="E79" i="12"/>
  <c r="F79" i="12"/>
  <c r="G79" i="12"/>
  <c r="D80" i="12"/>
  <c r="E80" i="12"/>
  <c r="F80" i="12"/>
  <c r="G80" i="12"/>
  <c r="D81" i="12"/>
  <c r="E81" i="12"/>
  <c r="F81" i="12"/>
  <c r="G81" i="12"/>
  <c r="D82" i="12"/>
  <c r="E82" i="12"/>
  <c r="F82" i="12"/>
  <c r="G82" i="12"/>
  <c r="D83" i="12"/>
  <c r="E83" i="12"/>
  <c r="F83" i="12"/>
  <c r="G83" i="12"/>
  <c r="D84" i="12"/>
  <c r="E84" i="12"/>
  <c r="F84" i="12"/>
  <c r="G84" i="12"/>
  <c r="D85" i="12"/>
  <c r="E85" i="12"/>
  <c r="F85" i="12"/>
  <c r="G85" i="12"/>
  <c r="D86" i="12"/>
  <c r="E86" i="12"/>
  <c r="F86" i="12"/>
  <c r="G86" i="12"/>
  <c r="D87" i="12"/>
  <c r="E87" i="12"/>
  <c r="F87" i="12"/>
  <c r="G87" i="12"/>
  <c r="D88" i="12"/>
  <c r="E88" i="12"/>
  <c r="F88" i="12"/>
  <c r="G88" i="12"/>
  <c r="D89" i="12"/>
  <c r="E89" i="12"/>
  <c r="F89" i="12"/>
  <c r="G89" i="12"/>
  <c r="D90" i="12"/>
  <c r="E90" i="12"/>
  <c r="F90" i="12"/>
  <c r="G90" i="12"/>
  <c r="D91" i="12"/>
  <c r="E91" i="12"/>
  <c r="F91" i="12"/>
  <c r="G91" i="12"/>
  <c r="D92" i="12"/>
  <c r="E92" i="12"/>
  <c r="F92" i="12"/>
  <c r="G92" i="12"/>
  <c r="D93" i="12"/>
  <c r="E93" i="12"/>
  <c r="F93" i="12"/>
  <c r="G93" i="12"/>
  <c r="D94" i="12"/>
  <c r="E94" i="12"/>
  <c r="F94" i="12"/>
  <c r="G94" i="12"/>
  <c r="D95" i="12"/>
  <c r="E95" i="12"/>
  <c r="F95" i="12"/>
  <c r="G95" i="12"/>
  <c r="D96" i="12"/>
  <c r="E96" i="12"/>
  <c r="F96" i="12"/>
  <c r="G96" i="12"/>
  <c r="D97" i="12"/>
  <c r="E97" i="12"/>
  <c r="F97" i="12"/>
  <c r="G97" i="12"/>
  <c r="D98" i="12"/>
  <c r="E98" i="12"/>
  <c r="F98" i="12"/>
  <c r="G98" i="12"/>
  <c r="D99" i="12"/>
  <c r="E99" i="12"/>
  <c r="F99" i="12"/>
  <c r="G99" i="12"/>
  <c r="D100" i="12"/>
  <c r="E100" i="12"/>
  <c r="F100" i="12"/>
  <c r="G100" i="12"/>
  <c r="D101" i="12"/>
  <c r="E101" i="12"/>
  <c r="F101" i="12"/>
  <c r="G101" i="12"/>
  <c r="D102" i="12"/>
  <c r="E102" i="12"/>
  <c r="F102" i="12"/>
  <c r="G102" i="12"/>
  <c r="D103" i="12"/>
  <c r="E103" i="12"/>
  <c r="F103" i="12"/>
  <c r="G103" i="12"/>
  <c r="D104" i="12"/>
  <c r="E104" i="12"/>
  <c r="F104" i="12"/>
  <c r="G104" i="12"/>
  <c r="D105" i="12"/>
  <c r="E105" i="12"/>
  <c r="F105" i="12"/>
  <c r="G105" i="12"/>
  <c r="D106" i="12"/>
  <c r="E106" i="12"/>
  <c r="F106" i="12"/>
  <c r="G106" i="12"/>
  <c r="D107" i="12"/>
  <c r="E107" i="12"/>
  <c r="F107" i="12"/>
  <c r="G107" i="12"/>
  <c r="D108" i="12"/>
  <c r="E108" i="12"/>
  <c r="F108" i="12"/>
  <c r="G108" i="12"/>
  <c r="D109" i="12"/>
  <c r="E109" i="12"/>
  <c r="F109" i="12"/>
  <c r="G109" i="12"/>
  <c r="D110" i="12"/>
  <c r="E110" i="12"/>
  <c r="F110" i="12"/>
  <c r="G110" i="12"/>
  <c r="D111" i="12"/>
  <c r="E111" i="12"/>
  <c r="F111" i="12"/>
  <c r="G111" i="12"/>
  <c r="D112" i="12"/>
  <c r="E112" i="12"/>
  <c r="F112" i="12"/>
  <c r="G112" i="12"/>
  <c r="D113" i="12"/>
  <c r="E113" i="12"/>
  <c r="F113" i="12"/>
  <c r="G113" i="12"/>
  <c r="D114" i="12"/>
  <c r="E114" i="12"/>
  <c r="F114" i="12"/>
  <c r="G114" i="12"/>
  <c r="D115" i="12"/>
  <c r="E115" i="12"/>
  <c r="F115" i="12"/>
  <c r="G115" i="12"/>
  <c r="D116" i="12"/>
  <c r="E116" i="12"/>
  <c r="F116" i="12"/>
  <c r="G116" i="12"/>
  <c r="D117" i="12"/>
  <c r="E117" i="12"/>
  <c r="F117" i="12"/>
  <c r="G117" i="12"/>
  <c r="D118" i="12"/>
  <c r="E118" i="12"/>
  <c r="F118" i="12"/>
  <c r="G118" i="12"/>
  <c r="D119" i="12"/>
  <c r="E119" i="12"/>
  <c r="F119" i="12"/>
  <c r="G119" i="12"/>
  <c r="D120" i="12"/>
  <c r="E120" i="12"/>
  <c r="F120" i="12"/>
  <c r="G120" i="12"/>
  <c r="D121" i="12"/>
  <c r="E121" i="12"/>
  <c r="F121" i="12"/>
  <c r="G121" i="12"/>
  <c r="D122" i="12"/>
  <c r="E122" i="12"/>
  <c r="F122" i="12"/>
  <c r="G122" i="12"/>
  <c r="D123" i="12"/>
  <c r="E123" i="12"/>
  <c r="F123" i="12"/>
  <c r="G123" i="12"/>
  <c r="D124" i="12"/>
  <c r="E124" i="12"/>
  <c r="F124" i="12"/>
  <c r="G124" i="12"/>
  <c r="D125" i="12"/>
  <c r="E125" i="12"/>
  <c r="F125" i="12"/>
  <c r="G125" i="12"/>
  <c r="D126" i="12"/>
  <c r="E126" i="12"/>
  <c r="F126" i="12"/>
  <c r="G126" i="12"/>
  <c r="D127" i="12"/>
  <c r="E127" i="12"/>
  <c r="F127" i="12"/>
  <c r="G127" i="12"/>
  <c r="D128" i="12"/>
  <c r="E128" i="12"/>
  <c r="F128" i="12"/>
  <c r="G128" i="12"/>
  <c r="D129" i="12"/>
  <c r="E129" i="12"/>
  <c r="F129" i="12"/>
  <c r="G129" i="12"/>
  <c r="D130" i="12"/>
  <c r="E130" i="12"/>
  <c r="F130" i="12"/>
  <c r="G130" i="12"/>
  <c r="D131" i="12"/>
  <c r="E131" i="12"/>
  <c r="F131" i="12"/>
  <c r="G131" i="12"/>
  <c r="D132" i="12"/>
  <c r="E132" i="12"/>
  <c r="F132" i="12"/>
  <c r="G132" i="12"/>
  <c r="D133" i="12"/>
  <c r="E133" i="12"/>
  <c r="F133" i="12"/>
  <c r="G133" i="12"/>
  <c r="D134" i="12"/>
  <c r="E134" i="12"/>
  <c r="F134" i="12"/>
  <c r="G134" i="12"/>
  <c r="D135" i="12"/>
  <c r="E135" i="12"/>
  <c r="F135" i="12"/>
  <c r="G135" i="12"/>
  <c r="D136" i="12"/>
  <c r="E136" i="12"/>
  <c r="F136" i="12"/>
  <c r="G136" i="12"/>
  <c r="D137" i="12"/>
  <c r="E137" i="12"/>
  <c r="F137" i="12"/>
  <c r="G137" i="12"/>
  <c r="D138" i="12"/>
  <c r="E138" i="12"/>
  <c r="F138" i="12"/>
  <c r="G138" i="12"/>
  <c r="D139" i="12"/>
  <c r="E139" i="12"/>
  <c r="F139" i="12"/>
  <c r="G139" i="12"/>
  <c r="D140" i="12"/>
  <c r="E140" i="12"/>
  <c r="F140" i="12"/>
  <c r="G140" i="12"/>
  <c r="D141" i="12"/>
  <c r="E141" i="12"/>
  <c r="F141" i="12"/>
  <c r="G141" i="12"/>
  <c r="D142" i="12"/>
  <c r="E142" i="12"/>
  <c r="F142" i="12"/>
  <c r="G142" i="12"/>
  <c r="D143" i="12"/>
  <c r="E143" i="12"/>
  <c r="F143" i="12"/>
  <c r="G143" i="12"/>
  <c r="D144" i="12"/>
  <c r="E144" i="12"/>
  <c r="F144" i="12"/>
  <c r="G144" i="12"/>
  <c r="D145" i="12"/>
  <c r="E145" i="12"/>
  <c r="F145" i="12"/>
  <c r="G145" i="12"/>
  <c r="D146" i="12"/>
  <c r="E146" i="12"/>
  <c r="F146" i="12"/>
  <c r="G146" i="12"/>
  <c r="D147" i="12"/>
  <c r="E147" i="12"/>
  <c r="F147" i="12"/>
  <c r="G147" i="12"/>
  <c r="D148" i="12"/>
  <c r="E148" i="12"/>
  <c r="F148" i="12"/>
  <c r="G148" i="12"/>
  <c r="D149" i="12"/>
  <c r="E149" i="12"/>
  <c r="F149" i="12"/>
  <c r="G149" i="12"/>
  <c r="D150" i="12"/>
  <c r="E150" i="12"/>
  <c r="F150" i="12"/>
  <c r="G150" i="12"/>
  <c r="D151" i="12"/>
  <c r="E151" i="12"/>
  <c r="F151" i="12"/>
  <c r="G151" i="12"/>
  <c r="D152" i="12"/>
  <c r="E152" i="12"/>
  <c r="F152" i="12"/>
  <c r="G152" i="12"/>
  <c r="D153" i="12"/>
  <c r="E153" i="12"/>
  <c r="F153" i="12"/>
  <c r="G153" i="12"/>
  <c r="D154" i="12"/>
  <c r="E154" i="12"/>
  <c r="F154" i="12"/>
  <c r="G154" i="12"/>
  <c r="D155" i="12"/>
  <c r="E155" i="12"/>
  <c r="F155" i="12"/>
  <c r="G155" i="12"/>
  <c r="D156" i="12"/>
  <c r="E156" i="12"/>
  <c r="F156" i="12"/>
  <c r="G156" i="12"/>
  <c r="D157" i="12"/>
  <c r="E157" i="12"/>
  <c r="F157" i="12"/>
  <c r="G157" i="12"/>
  <c r="D158" i="12"/>
  <c r="E158" i="12"/>
  <c r="F158" i="12"/>
  <c r="G158" i="12"/>
  <c r="D159" i="12"/>
  <c r="E159" i="12"/>
  <c r="F159" i="12"/>
  <c r="G159" i="12"/>
  <c r="D160" i="12"/>
  <c r="E160" i="12"/>
  <c r="F160" i="12"/>
  <c r="G160" i="12"/>
  <c r="D161" i="12"/>
  <c r="E161" i="12"/>
  <c r="F161" i="12"/>
  <c r="G161" i="12"/>
  <c r="D162" i="12"/>
  <c r="E162" i="12"/>
  <c r="F162" i="12"/>
  <c r="G162" i="12"/>
  <c r="D163" i="12"/>
  <c r="E163" i="12"/>
  <c r="F163" i="12"/>
  <c r="G163" i="12"/>
  <c r="D164" i="12"/>
  <c r="E164" i="12"/>
  <c r="F164" i="12"/>
  <c r="G164" i="12"/>
  <c r="D165" i="12"/>
  <c r="E165" i="12"/>
  <c r="F165" i="12"/>
  <c r="G165" i="12"/>
  <c r="D166" i="12"/>
  <c r="E166" i="12"/>
  <c r="F166" i="12"/>
  <c r="G166" i="12"/>
  <c r="D167" i="12"/>
  <c r="E167" i="12"/>
  <c r="F167" i="12"/>
  <c r="G167" i="12"/>
  <c r="D168" i="12"/>
  <c r="E168" i="12"/>
  <c r="F168" i="12"/>
  <c r="G168" i="12"/>
  <c r="D169" i="12"/>
  <c r="E169" i="12"/>
  <c r="F169" i="12"/>
  <c r="G169" i="12"/>
  <c r="D170" i="12"/>
  <c r="E170" i="12"/>
  <c r="F170" i="12"/>
  <c r="G170" i="12"/>
  <c r="D171" i="12"/>
  <c r="E171" i="12"/>
  <c r="F171" i="12"/>
  <c r="G171" i="12"/>
  <c r="D172" i="12"/>
  <c r="E172" i="12"/>
  <c r="F172" i="12"/>
  <c r="G172" i="12"/>
  <c r="D173" i="12"/>
  <c r="E173" i="12"/>
  <c r="F173" i="12"/>
  <c r="G173" i="12"/>
  <c r="D174" i="12"/>
  <c r="E174" i="12"/>
  <c r="F174" i="12"/>
  <c r="G174" i="12"/>
  <c r="D175" i="12"/>
  <c r="E175" i="12"/>
  <c r="F175" i="12"/>
  <c r="G175" i="12"/>
  <c r="D176" i="12"/>
  <c r="E176" i="12"/>
  <c r="F176" i="12"/>
  <c r="G176" i="12"/>
  <c r="D177" i="12"/>
  <c r="E177" i="12"/>
  <c r="F177" i="12"/>
  <c r="G177" i="12"/>
  <c r="D178" i="12"/>
  <c r="E178" i="12"/>
  <c r="F178" i="12"/>
  <c r="G178" i="12"/>
  <c r="D179" i="12"/>
  <c r="E179" i="12"/>
  <c r="F179" i="12"/>
  <c r="G179" i="12"/>
  <c r="D180" i="12"/>
  <c r="E180" i="12"/>
  <c r="F180" i="12"/>
  <c r="G180" i="12"/>
  <c r="D181" i="12"/>
  <c r="E181" i="12"/>
  <c r="F181" i="12"/>
  <c r="G181" i="12"/>
  <c r="D182" i="12"/>
  <c r="E182" i="12"/>
  <c r="F182" i="12"/>
  <c r="G182" i="12"/>
  <c r="D183" i="12"/>
  <c r="E183" i="12"/>
  <c r="F183" i="12"/>
  <c r="G183" i="12"/>
  <c r="D184" i="12"/>
  <c r="E184" i="12"/>
  <c r="F184" i="12"/>
  <c r="G184" i="12"/>
  <c r="D185" i="12"/>
  <c r="E185" i="12"/>
  <c r="F185" i="12"/>
  <c r="G185" i="12"/>
  <c r="D186" i="12"/>
  <c r="E186" i="12"/>
  <c r="F186" i="12"/>
  <c r="G186" i="12"/>
  <c r="D187" i="12"/>
  <c r="E187" i="12"/>
  <c r="F187" i="12"/>
  <c r="G187" i="12"/>
  <c r="D188" i="12"/>
  <c r="E188" i="12"/>
  <c r="F188" i="12"/>
  <c r="G188" i="12"/>
  <c r="D189" i="12"/>
  <c r="E189" i="12"/>
  <c r="F189" i="12"/>
  <c r="G189" i="12"/>
  <c r="D190" i="12"/>
  <c r="E190" i="12"/>
  <c r="F190" i="12"/>
  <c r="G190" i="12"/>
  <c r="D191" i="12"/>
  <c r="E191" i="12"/>
  <c r="F191" i="12"/>
  <c r="G191" i="12"/>
  <c r="D192" i="12"/>
  <c r="E192" i="12"/>
  <c r="F192" i="12"/>
  <c r="G192" i="12"/>
  <c r="D193" i="12"/>
  <c r="E193" i="12"/>
  <c r="F193" i="12"/>
  <c r="G193" i="12"/>
  <c r="D194" i="12"/>
  <c r="E194" i="12"/>
  <c r="F194" i="12"/>
  <c r="G194" i="12"/>
  <c r="D195" i="12"/>
  <c r="E195" i="12"/>
  <c r="F195" i="12"/>
  <c r="G195" i="12"/>
  <c r="D196" i="12"/>
  <c r="E196" i="12"/>
  <c r="F196" i="12"/>
  <c r="G196" i="12"/>
  <c r="D197" i="12"/>
  <c r="E197" i="12"/>
  <c r="F197" i="12"/>
  <c r="G197" i="12"/>
  <c r="D198" i="12"/>
  <c r="E198" i="12"/>
  <c r="F198" i="12"/>
  <c r="G198" i="12"/>
  <c r="D199" i="12"/>
  <c r="E199" i="12"/>
  <c r="F199" i="12"/>
  <c r="G199" i="12"/>
  <c r="D200" i="12"/>
  <c r="E200" i="12"/>
  <c r="F200" i="12"/>
  <c r="G200" i="12"/>
  <c r="D201" i="12"/>
  <c r="E201" i="12"/>
  <c r="F201" i="12"/>
  <c r="G201" i="12"/>
  <c r="D202" i="12"/>
  <c r="E202" i="12"/>
  <c r="F202" i="12"/>
  <c r="G202" i="12"/>
  <c r="D203" i="12"/>
  <c r="E203" i="12"/>
  <c r="F203" i="12"/>
  <c r="G203" i="12"/>
  <c r="D204" i="12"/>
  <c r="E204" i="12"/>
  <c r="F204" i="12"/>
  <c r="G204" i="12"/>
  <c r="D205" i="12"/>
  <c r="E205" i="12"/>
  <c r="F205" i="12"/>
  <c r="G205" i="12"/>
  <c r="D206" i="12"/>
  <c r="E206" i="12"/>
  <c r="F206" i="12"/>
  <c r="G206" i="12"/>
  <c r="D207" i="12"/>
  <c r="E207" i="12"/>
  <c r="F207" i="12"/>
  <c r="G207" i="12"/>
  <c r="D208" i="12"/>
  <c r="E208" i="12"/>
  <c r="F208" i="12"/>
  <c r="G208" i="12"/>
  <c r="D209" i="12"/>
  <c r="E209" i="12"/>
  <c r="F209" i="12"/>
  <c r="G209" i="12"/>
  <c r="D210" i="12"/>
  <c r="E210" i="12"/>
  <c r="F210" i="12"/>
  <c r="G210" i="12"/>
  <c r="D211" i="12"/>
  <c r="E211" i="12"/>
  <c r="F211" i="12"/>
  <c r="G211" i="12"/>
  <c r="D212" i="12"/>
  <c r="E212" i="12"/>
  <c r="F212" i="12"/>
  <c r="G212" i="12"/>
  <c r="D213" i="12"/>
  <c r="E213" i="12"/>
  <c r="F213" i="12"/>
  <c r="G213" i="12"/>
  <c r="D214" i="12"/>
  <c r="E214" i="12"/>
  <c r="F214" i="12"/>
  <c r="G214" i="12"/>
  <c r="D215" i="12"/>
  <c r="E215" i="12"/>
  <c r="F215" i="12"/>
  <c r="G215" i="12"/>
  <c r="D216" i="12"/>
  <c r="E216" i="12"/>
  <c r="F216" i="12"/>
  <c r="G216" i="12"/>
  <c r="D217" i="12"/>
  <c r="E217" i="12"/>
  <c r="F217" i="12"/>
  <c r="G217" i="12"/>
  <c r="D218" i="12"/>
  <c r="E218" i="12"/>
  <c r="F218" i="12"/>
  <c r="G218" i="12"/>
  <c r="D219" i="12"/>
  <c r="E219" i="12"/>
  <c r="F219" i="12"/>
  <c r="G219" i="12"/>
  <c r="D220" i="12"/>
  <c r="E220" i="12"/>
  <c r="F220" i="12"/>
  <c r="G220" i="12"/>
  <c r="D221" i="12"/>
  <c r="E221" i="12"/>
  <c r="F221" i="12"/>
  <c r="G221" i="12"/>
  <c r="D222" i="12"/>
  <c r="E222" i="12"/>
  <c r="F222" i="12"/>
  <c r="G222" i="12"/>
  <c r="D223" i="12"/>
  <c r="E223" i="12"/>
  <c r="F223" i="12"/>
  <c r="G223" i="12"/>
  <c r="D224" i="12"/>
  <c r="E224" i="12"/>
  <c r="F224" i="12"/>
  <c r="G224" i="12"/>
  <c r="D225" i="12"/>
  <c r="E225" i="12"/>
  <c r="F225" i="12"/>
  <c r="G225" i="12"/>
  <c r="D226" i="12"/>
  <c r="E226" i="12"/>
  <c r="F226" i="12"/>
  <c r="G226" i="12"/>
  <c r="D227" i="12"/>
  <c r="E227" i="12"/>
  <c r="F227" i="12"/>
  <c r="G227" i="12"/>
  <c r="D228" i="12"/>
  <c r="E228" i="12"/>
  <c r="F228" i="12"/>
  <c r="G228" i="12"/>
  <c r="D229" i="12"/>
  <c r="E229" i="12"/>
  <c r="F229" i="12"/>
  <c r="G229" i="12"/>
  <c r="D230" i="12"/>
  <c r="E230" i="12"/>
  <c r="F230" i="12"/>
  <c r="G230" i="12"/>
  <c r="D231" i="12"/>
  <c r="E231" i="12"/>
  <c r="F231" i="12"/>
  <c r="G231" i="12"/>
  <c r="D232" i="12"/>
  <c r="E232" i="12"/>
  <c r="F232" i="12"/>
  <c r="G232" i="12"/>
  <c r="D233" i="12"/>
  <c r="E233" i="12"/>
  <c r="F233" i="12"/>
  <c r="G233" i="12"/>
  <c r="D234" i="12"/>
  <c r="E234" i="12"/>
  <c r="F234" i="12"/>
  <c r="G234" i="12"/>
  <c r="D235" i="12"/>
  <c r="E235" i="12"/>
  <c r="F235" i="12"/>
  <c r="G235" i="12"/>
  <c r="D236" i="12"/>
  <c r="E236" i="12"/>
  <c r="F236" i="12"/>
  <c r="G236" i="12"/>
  <c r="D237" i="12"/>
  <c r="E237" i="12"/>
  <c r="F237" i="12"/>
  <c r="G237" i="12"/>
  <c r="D238" i="12"/>
  <c r="E238" i="12"/>
  <c r="F238" i="12"/>
  <c r="G238" i="12"/>
  <c r="D239" i="12"/>
  <c r="E239" i="12"/>
  <c r="F239" i="12"/>
  <c r="G239" i="12"/>
  <c r="D240" i="12"/>
  <c r="E240" i="12"/>
  <c r="F240" i="12"/>
  <c r="G240" i="12"/>
  <c r="D241" i="12"/>
  <c r="E241" i="12"/>
  <c r="F241" i="12"/>
  <c r="G241" i="12"/>
  <c r="D242" i="12"/>
  <c r="E242" i="12"/>
  <c r="F242" i="12"/>
  <c r="G242" i="12"/>
  <c r="D243" i="12"/>
  <c r="E243" i="12"/>
  <c r="F243" i="12"/>
  <c r="G243" i="12"/>
  <c r="D244" i="12"/>
  <c r="E244" i="12"/>
  <c r="F244" i="12"/>
  <c r="G244" i="12"/>
  <c r="D245" i="12"/>
  <c r="E245" i="12"/>
  <c r="F245" i="12"/>
  <c r="G245" i="12"/>
  <c r="D246" i="12"/>
  <c r="E246" i="12"/>
  <c r="F246" i="12"/>
  <c r="G246" i="12"/>
  <c r="D247" i="12"/>
  <c r="E247" i="12"/>
  <c r="F247" i="12"/>
  <c r="G247" i="12"/>
  <c r="D248" i="12"/>
  <c r="E248" i="12"/>
  <c r="F248" i="12"/>
  <c r="G248" i="12"/>
  <c r="D249" i="12"/>
  <c r="E249" i="12"/>
  <c r="F249" i="12"/>
  <c r="G249" i="12"/>
  <c r="D250" i="12"/>
  <c r="E250" i="12"/>
  <c r="F250" i="12"/>
  <c r="G250" i="12"/>
  <c r="D251" i="12"/>
  <c r="E251" i="12"/>
  <c r="F251" i="12"/>
  <c r="G251" i="12"/>
  <c r="D252" i="12"/>
  <c r="E252" i="12"/>
  <c r="F252" i="12"/>
  <c r="G252" i="12"/>
  <c r="D253" i="12"/>
  <c r="E253" i="12"/>
  <c r="F253" i="12"/>
  <c r="G253" i="12"/>
  <c r="D254" i="12"/>
  <c r="E254" i="12"/>
  <c r="F254" i="12"/>
  <c r="G254" i="12"/>
  <c r="D255" i="12"/>
  <c r="E255" i="12"/>
  <c r="F255" i="12"/>
  <c r="G255" i="12"/>
  <c r="D256" i="12"/>
  <c r="E256" i="12"/>
  <c r="F256" i="12"/>
  <c r="G256" i="12"/>
  <c r="D257" i="12"/>
  <c r="E257" i="12"/>
  <c r="F257" i="12"/>
  <c r="G257" i="12"/>
  <c r="D258" i="12"/>
  <c r="E258" i="12"/>
  <c r="F258" i="12"/>
  <c r="G258" i="12"/>
  <c r="D259" i="12"/>
  <c r="E259" i="12"/>
  <c r="F259" i="12"/>
  <c r="G259" i="12"/>
  <c r="D260" i="12"/>
  <c r="E260" i="12"/>
  <c r="F260" i="12"/>
  <c r="G260" i="12"/>
  <c r="D261" i="12"/>
  <c r="E261" i="12"/>
  <c r="F261" i="12"/>
  <c r="G261" i="12"/>
  <c r="D262" i="12"/>
  <c r="E262" i="12"/>
  <c r="F262" i="12"/>
  <c r="G262" i="12"/>
  <c r="D263" i="12"/>
  <c r="E263" i="12"/>
  <c r="F263" i="12"/>
  <c r="G263" i="12"/>
  <c r="D264" i="12"/>
  <c r="E264" i="12"/>
  <c r="F264" i="12"/>
  <c r="G264" i="12"/>
  <c r="D265" i="12"/>
  <c r="E265" i="12"/>
  <c r="F265" i="12"/>
  <c r="G265" i="12"/>
  <c r="D266" i="12"/>
  <c r="E266" i="12"/>
  <c r="F266" i="12"/>
  <c r="G266" i="12"/>
  <c r="D267" i="12"/>
  <c r="E267" i="12"/>
  <c r="F267" i="12"/>
  <c r="G267" i="12"/>
  <c r="D268" i="12"/>
  <c r="E268" i="12"/>
  <c r="F268" i="12"/>
  <c r="G268" i="12"/>
  <c r="D269" i="12"/>
  <c r="E269" i="12"/>
  <c r="F269" i="12"/>
  <c r="G269" i="12"/>
  <c r="D270" i="12"/>
  <c r="E270" i="12"/>
  <c r="F270" i="12"/>
  <c r="G270" i="12"/>
  <c r="D271" i="12"/>
  <c r="E271" i="12"/>
  <c r="F271" i="12"/>
  <c r="G271" i="12"/>
  <c r="D272" i="12"/>
  <c r="E272" i="12"/>
  <c r="F272" i="12"/>
  <c r="G272" i="12"/>
  <c r="D273" i="12"/>
  <c r="E273" i="12"/>
  <c r="F273" i="12"/>
  <c r="G273" i="12"/>
  <c r="D274" i="12"/>
  <c r="E274" i="12"/>
  <c r="F274" i="12"/>
  <c r="G274" i="12"/>
  <c r="D275" i="12"/>
  <c r="E275" i="12"/>
  <c r="F275" i="12"/>
  <c r="G275" i="12"/>
  <c r="D276" i="12"/>
  <c r="E276" i="12"/>
  <c r="F276" i="12"/>
  <c r="G276" i="12"/>
  <c r="D277" i="12"/>
  <c r="E277" i="12"/>
  <c r="F277" i="12"/>
  <c r="G277" i="12"/>
  <c r="D278" i="12"/>
  <c r="E278" i="12"/>
  <c r="F278" i="12"/>
  <c r="G278" i="12"/>
  <c r="D279" i="12"/>
  <c r="E279" i="12"/>
  <c r="F279" i="12"/>
  <c r="G279" i="12"/>
  <c r="D280" i="12"/>
  <c r="E280" i="12"/>
  <c r="F280" i="12"/>
  <c r="G280" i="12"/>
  <c r="D281" i="12"/>
  <c r="E281" i="12"/>
  <c r="F281" i="12"/>
  <c r="G281" i="12"/>
  <c r="D282" i="12"/>
  <c r="E282" i="12"/>
  <c r="F282" i="12"/>
  <c r="G282" i="12"/>
  <c r="D283" i="12"/>
  <c r="E283" i="12"/>
  <c r="F283" i="12"/>
  <c r="G283" i="12"/>
  <c r="D284" i="12"/>
  <c r="E284" i="12"/>
  <c r="F284" i="12"/>
  <c r="G284" i="12"/>
  <c r="D285" i="12"/>
  <c r="E285" i="12"/>
  <c r="F285" i="12"/>
  <c r="G285" i="12"/>
  <c r="D286" i="12"/>
  <c r="E286" i="12"/>
  <c r="F286" i="12"/>
  <c r="G286" i="12"/>
  <c r="D287" i="12"/>
  <c r="E287" i="12"/>
  <c r="F287" i="12"/>
  <c r="G287" i="12"/>
  <c r="D288" i="12"/>
  <c r="E288" i="12"/>
  <c r="F288" i="12"/>
  <c r="G288" i="12"/>
  <c r="D289" i="12"/>
  <c r="E289" i="12"/>
  <c r="F289" i="12"/>
  <c r="G289" i="12"/>
  <c r="D290" i="12"/>
  <c r="E290" i="12"/>
  <c r="F290" i="12"/>
  <c r="G290" i="12"/>
  <c r="D291" i="12"/>
  <c r="E291" i="12"/>
  <c r="F291" i="12"/>
  <c r="G291" i="12"/>
  <c r="D292" i="12"/>
  <c r="E292" i="12"/>
  <c r="F292" i="12"/>
  <c r="G292" i="12"/>
  <c r="D293" i="12"/>
  <c r="E293" i="12"/>
  <c r="F293" i="12"/>
  <c r="G293" i="12"/>
  <c r="D294" i="12"/>
  <c r="E294" i="12"/>
  <c r="F294" i="12"/>
  <c r="G294" i="12"/>
  <c r="D295" i="12"/>
  <c r="E295" i="12"/>
  <c r="F295" i="12"/>
  <c r="G295" i="12"/>
  <c r="D296" i="12"/>
  <c r="E296" i="12"/>
  <c r="F296" i="12"/>
  <c r="G296" i="12"/>
  <c r="D297" i="12"/>
  <c r="E297" i="12"/>
  <c r="F297" i="12"/>
  <c r="G297" i="12"/>
  <c r="D298" i="12"/>
  <c r="E298" i="12"/>
  <c r="F298" i="12"/>
  <c r="G298" i="12"/>
  <c r="D299" i="12"/>
  <c r="E299" i="12"/>
  <c r="F299" i="12"/>
  <c r="G299" i="12"/>
  <c r="D300" i="12"/>
  <c r="E300" i="12"/>
  <c r="F300" i="12"/>
  <c r="G300" i="12"/>
  <c r="D301" i="12"/>
  <c r="E301" i="12"/>
  <c r="F301" i="12"/>
  <c r="G301" i="12"/>
  <c r="D302" i="12"/>
  <c r="E302" i="12"/>
  <c r="F302" i="12"/>
  <c r="G302" i="12"/>
  <c r="D303" i="12"/>
  <c r="E303" i="12"/>
  <c r="F303" i="12"/>
  <c r="G303" i="12"/>
  <c r="D304" i="12"/>
  <c r="E304" i="12"/>
  <c r="F304" i="12"/>
  <c r="G304" i="12"/>
  <c r="D305" i="12"/>
  <c r="E305" i="12"/>
  <c r="F305" i="12"/>
  <c r="G305" i="12"/>
  <c r="D306" i="12"/>
  <c r="E306" i="12"/>
  <c r="F306" i="12"/>
  <c r="G306" i="12"/>
  <c r="D307" i="12"/>
  <c r="E307" i="12"/>
  <c r="F307" i="12"/>
  <c r="G307" i="12"/>
  <c r="D308" i="12"/>
  <c r="E308" i="12"/>
  <c r="F308" i="12"/>
  <c r="G308" i="12"/>
  <c r="D309" i="12"/>
  <c r="E309" i="12"/>
  <c r="F309" i="12"/>
  <c r="G309" i="12"/>
  <c r="D310" i="12"/>
  <c r="E310" i="12"/>
  <c r="F310" i="12"/>
  <c r="G310" i="12"/>
  <c r="D311" i="12"/>
  <c r="E311" i="12"/>
  <c r="F311" i="12"/>
  <c r="G311" i="12"/>
  <c r="D312" i="12"/>
  <c r="E312" i="12"/>
  <c r="F312" i="12"/>
  <c r="G312" i="12"/>
  <c r="D313" i="12"/>
  <c r="E313" i="12"/>
  <c r="F313" i="12"/>
  <c r="G313" i="12"/>
  <c r="D314" i="12"/>
  <c r="E314" i="12"/>
  <c r="F314" i="12"/>
  <c r="G314" i="12"/>
  <c r="D315" i="12"/>
  <c r="E315" i="12"/>
  <c r="F315" i="12"/>
  <c r="G315" i="12"/>
  <c r="D316" i="12"/>
  <c r="E316" i="12"/>
  <c r="F316" i="12"/>
  <c r="G316" i="12"/>
  <c r="D317" i="12"/>
  <c r="E317" i="12"/>
  <c r="F317" i="12"/>
  <c r="G317" i="12"/>
  <c r="D318" i="12"/>
  <c r="E318" i="12"/>
  <c r="F318" i="12"/>
  <c r="G318" i="12"/>
  <c r="D319" i="12"/>
  <c r="E319" i="12"/>
  <c r="F319" i="12"/>
  <c r="G319" i="12"/>
  <c r="D320" i="12"/>
  <c r="E320" i="12"/>
  <c r="F320" i="12"/>
  <c r="G320" i="12"/>
  <c r="D321" i="12"/>
  <c r="E321" i="12"/>
  <c r="F321" i="12"/>
  <c r="G321" i="12"/>
  <c r="D322" i="12"/>
  <c r="E322" i="12"/>
  <c r="F322" i="12"/>
  <c r="G322" i="12"/>
  <c r="D323" i="12"/>
  <c r="E323" i="12"/>
  <c r="F323" i="12"/>
  <c r="G323" i="12"/>
  <c r="D324" i="12"/>
  <c r="E324" i="12"/>
  <c r="F324" i="12"/>
  <c r="G324" i="12"/>
  <c r="D325" i="12"/>
  <c r="E325" i="12"/>
  <c r="F325" i="12"/>
  <c r="G325" i="12"/>
  <c r="D326" i="12"/>
  <c r="E326" i="12"/>
  <c r="F326" i="12"/>
  <c r="G326" i="12"/>
  <c r="D327" i="12"/>
  <c r="E327" i="12"/>
  <c r="F327" i="12"/>
  <c r="G327" i="12"/>
  <c r="D328" i="12"/>
  <c r="E328" i="12"/>
  <c r="F328" i="12"/>
  <c r="G328" i="12"/>
  <c r="D329" i="12"/>
  <c r="E329" i="12"/>
  <c r="F329" i="12"/>
  <c r="G329" i="12"/>
  <c r="D330" i="12"/>
  <c r="E330" i="12"/>
  <c r="F330" i="12"/>
  <c r="G330" i="12"/>
  <c r="D331" i="12"/>
  <c r="E331" i="12"/>
  <c r="F331" i="12"/>
  <c r="G331" i="12"/>
  <c r="D332" i="12"/>
  <c r="E332" i="12"/>
  <c r="F332" i="12"/>
  <c r="G332" i="12"/>
  <c r="D333" i="12"/>
  <c r="E333" i="12"/>
  <c r="F333" i="12"/>
  <c r="G333" i="12"/>
  <c r="D334" i="12"/>
  <c r="E334" i="12"/>
  <c r="F334" i="12"/>
  <c r="G334" i="12"/>
  <c r="D335" i="12"/>
  <c r="E335" i="12"/>
  <c r="F335" i="12"/>
  <c r="G335" i="12"/>
  <c r="D336" i="12"/>
  <c r="E336" i="12"/>
  <c r="F336" i="12"/>
  <c r="G336" i="12"/>
  <c r="D337" i="12"/>
  <c r="E337" i="12"/>
  <c r="F337" i="12"/>
  <c r="G337" i="12"/>
  <c r="D338" i="12"/>
  <c r="E338" i="12"/>
  <c r="F338" i="12"/>
  <c r="G338" i="12"/>
  <c r="D339" i="12"/>
  <c r="E339" i="12"/>
  <c r="F339" i="12"/>
  <c r="G339" i="12"/>
  <c r="D340" i="12"/>
  <c r="E340" i="12"/>
  <c r="F340" i="12"/>
  <c r="G340" i="12"/>
  <c r="D341" i="12"/>
  <c r="E341" i="12"/>
  <c r="F341" i="12"/>
  <c r="G341" i="12"/>
  <c r="D342" i="12"/>
  <c r="E342" i="12"/>
  <c r="F342" i="12"/>
  <c r="G342" i="12"/>
  <c r="D343" i="12"/>
  <c r="E343" i="12"/>
  <c r="F343" i="12"/>
  <c r="G343" i="12"/>
  <c r="D344" i="12"/>
  <c r="E344" i="12"/>
  <c r="F344" i="12"/>
  <c r="G344" i="12"/>
  <c r="D345" i="12"/>
  <c r="E345" i="12"/>
  <c r="F345" i="12"/>
  <c r="G345" i="12"/>
  <c r="D346" i="12"/>
  <c r="E346" i="12"/>
  <c r="F346" i="12"/>
  <c r="G346" i="12"/>
  <c r="D347" i="12"/>
  <c r="E347" i="12"/>
  <c r="F347" i="12"/>
  <c r="G347" i="12"/>
  <c r="D348" i="12"/>
  <c r="E348" i="12"/>
  <c r="F348" i="12"/>
  <c r="G348" i="12"/>
  <c r="D349" i="12"/>
  <c r="E349" i="12"/>
  <c r="F349" i="12"/>
  <c r="G349" i="12"/>
  <c r="D350" i="12"/>
  <c r="E350" i="12"/>
  <c r="F350" i="12"/>
  <c r="G350" i="12"/>
  <c r="D351" i="12"/>
  <c r="E351" i="12"/>
  <c r="F351" i="12"/>
  <c r="G351" i="12"/>
  <c r="D352" i="12"/>
  <c r="E352" i="12"/>
  <c r="F352" i="12"/>
  <c r="G352" i="12"/>
  <c r="D353" i="12"/>
  <c r="E353" i="12"/>
  <c r="F353" i="12"/>
  <c r="G353" i="12"/>
  <c r="D354" i="12"/>
  <c r="E354" i="12"/>
  <c r="F354" i="12"/>
  <c r="G354" i="12"/>
  <c r="D355" i="12"/>
  <c r="E355" i="12"/>
  <c r="F355" i="12"/>
  <c r="G355" i="12"/>
  <c r="D356" i="12"/>
  <c r="E356" i="12"/>
  <c r="F356" i="12"/>
  <c r="G356" i="12"/>
  <c r="D357" i="12"/>
  <c r="E357" i="12"/>
  <c r="F357" i="12"/>
  <c r="G357" i="12"/>
  <c r="D358" i="12"/>
  <c r="E358" i="12"/>
  <c r="F358" i="12"/>
  <c r="G358" i="12"/>
  <c r="D359" i="12"/>
  <c r="E359" i="12"/>
  <c r="F359" i="12"/>
  <c r="G359" i="12"/>
  <c r="D360" i="12"/>
  <c r="E360" i="12"/>
  <c r="F360" i="12"/>
  <c r="G360" i="12"/>
  <c r="D361" i="12"/>
  <c r="E361" i="12"/>
  <c r="F361" i="12"/>
  <c r="G361" i="12"/>
  <c r="D362" i="12"/>
  <c r="E362" i="12"/>
  <c r="F362" i="12"/>
  <c r="G362" i="12"/>
  <c r="D363" i="12"/>
  <c r="E363" i="12"/>
  <c r="F363" i="12"/>
  <c r="G363" i="12"/>
  <c r="D364" i="12"/>
  <c r="E364" i="12"/>
  <c r="F364" i="12"/>
  <c r="G364" i="12"/>
  <c r="D365" i="12"/>
  <c r="E365" i="12"/>
  <c r="F365" i="12"/>
  <c r="G365" i="12"/>
  <c r="D366" i="12"/>
  <c r="E366" i="12"/>
  <c r="F366" i="12"/>
  <c r="G366" i="12"/>
  <c r="D367" i="12"/>
  <c r="E367" i="12"/>
  <c r="F367" i="12"/>
  <c r="G367" i="12"/>
  <c r="D368" i="12"/>
  <c r="E368" i="12"/>
  <c r="F368" i="12"/>
  <c r="G368" i="12"/>
  <c r="D369" i="12"/>
  <c r="E369" i="12"/>
  <c r="F369" i="12"/>
  <c r="G369" i="12"/>
  <c r="D370" i="12"/>
  <c r="E370" i="12"/>
  <c r="F370" i="12"/>
  <c r="G370" i="12"/>
  <c r="D371" i="12"/>
  <c r="E371" i="12"/>
  <c r="F371" i="12"/>
  <c r="G371" i="12"/>
  <c r="D372" i="12"/>
  <c r="E372" i="12"/>
  <c r="F372" i="12"/>
  <c r="G372" i="12"/>
  <c r="D373" i="12"/>
  <c r="E373" i="12"/>
  <c r="F373" i="12"/>
  <c r="G373" i="12"/>
  <c r="D374" i="12"/>
  <c r="E374" i="12"/>
  <c r="F374" i="12"/>
  <c r="G374" i="12"/>
  <c r="D375" i="12"/>
  <c r="E375" i="12"/>
  <c r="F375" i="12"/>
  <c r="G375" i="12"/>
  <c r="D376" i="12"/>
  <c r="E376" i="12"/>
  <c r="F376" i="12"/>
  <c r="G376" i="12"/>
  <c r="D377" i="12"/>
  <c r="E377" i="12"/>
  <c r="F377" i="12"/>
  <c r="G377" i="12"/>
  <c r="D378" i="12"/>
  <c r="E378" i="12"/>
  <c r="F378" i="12"/>
  <c r="G378" i="12"/>
  <c r="D379" i="12"/>
  <c r="E379" i="12"/>
  <c r="F379" i="12"/>
  <c r="G379" i="12"/>
  <c r="D380" i="12"/>
  <c r="E380" i="12"/>
  <c r="F380" i="12"/>
  <c r="G380" i="12"/>
  <c r="D381" i="12"/>
  <c r="E381" i="12"/>
  <c r="F381" i="12"/>
  <c r="G381" i="12"/>
  <c r="D382" i="12"/>
  <c r="E382" i="12"/>
  <c r="F382" i="12"/>
  <c r="G382" i="12"/>
  <c r="D383" i="12"/>
  <c r="E383" i="12"/>
  <c r="F383" i="12"/>
  <c r="G383" i="12"/>
  <c r="D384" i="12"/>
  <c r="E384" i="12"/>
  <c r="F384" i="12"/>
  <c r="G384" i="12"/>
  <c r="D385" i="12"/>
  <c r="E385" i="12"/>
  <c r="F385" i="12"/>
  <c r="G385" i="12"/>
  <c r="D386" i="12"/>
  <c r="E386" i="12"/>
  <c r="F386" i="12"/>
  <c r="G386" i="12"/>
  <c r="D387" i="12"/>
  <c r="E387" i="12"/>
  <c r="F387" i="12"/>
  <c r="G387" i="12"/>
  <c r="D388" i="12"/>
  <c r="E388" i="12"/>
  <c r="F388" i="12"/>
  <c r="G388" i="12"/>
  <c r="D389" i="12"/>
  <c r="E389" i="12"/>
  <c r="F389" i="12"/>
  <c r="G389" i="12"/>
  <c r="D390" i="12"/>
  <c r="E390" i="12"/>
  <c r="F390" i="12"/>
  <c r="G390" i="12"/>
  <c r="D391" i="12"/>
  <c r="E391" i="12"/>
  <c r="F391" i="12"/>
  <c r="G391" i="12"/>
  <c r="D392" i="12"/>
  <c r="E392" i="12"/>
  <c r="F392" i="12"/>
  <c r="G392" i="12"/>
  <c r="D393" i="12"/>
  <c r="E393" i="12"/>
  <c r="F393" i="12"/>
  <c r="G393" i="12"/>
  <c r="D394" i="12"/>
  <c r="E394" i="12"/>
  <c r="F394" i="12"/>
  <c r="G394" i="12"/>
  <c r="D395" i="12"/>
  <c r="E395" i="12"/>
  <c r="F395" i="12"/>
  <c r="G395" i="12"/>
  <c r="D396" i="12"/>
  <c r="E396" i="12"/>
  <c r="F396" i="12"/>
  <c r="G396" i="12"/>
  <c r="D397" i="12"/>
  <c r="E397" i="12"/>
  <c r="F397" i="12"/>
  <c r="G397" i="12"/>
  <c r="D398" i="12"/>
  <c r="E398" i="12"/>
  <c r="F398" i="12"/>
  <c r="G398" i="12"/>
  <c r="D399" i="12"/>
  <c r="E399" i="12"/>
  <c r="F399" i="12"/>
  <c r="G399" i="12"/>
  <c r="D400" i="12"/>
  <c r="E400" i="12"/>
  <c r="F400" i="12"/>
  <c r="G400" i="12"/>
  <c r="D401" i="12"/>
  <c r="E401" i="12"/>
  <c r="F401" i="12"/>
  <c r="G401" i="12"/>
  <c r="D402" i="12"/>
  <c r="E402" i="12"/>
  <c r="F402" i="12"/>
  <c r="G402" i="12"/>
  <c r="D403" i="12"/>
  <c r="E403" i="12"/>
  <c r="F403" i="12"/>
  <c r="G403" i="12"/>
  <c r="D404" i="12"/>
  <c r="E404" i="12"/>
  <c r="F404" i="12"/>
  <c r="G404" i="12"/>
  <c r="D405" i="12"/>
  <c r="E405" i="12"/>
  <c r="F405" i="12"/>
  <c r="G405" i="12"/>
  <c r="D406" i="12"/>
  <c r="E406" i="12"/>
  <c r="F406" i="12"/>
  <c r="G406" i="12"/>
  <c r="D407" i="12"/>
  <c r="E407" i="12"/>
  <c r="F407" i="12"/>
  <c r="G407" i="12"/>
  <c r="D408" i="12"/>
  <c r="E408" i="12"/>
  <c r="F408" i="12"/>
  <c r="G408" i="12"/>
  <c r="D409" i="12"/>
  <c r="E409" i="12"/>
  <c r="F409" i="12"/>
  <c r="G409" i="12"/>
  <c r="D410" i="12"/>
  <c r="E410" i="12"/>
  <c r="F410" i="12"/>
  <c r="G410" i="12"/>
  <c r="D411" i="12"/>
  <c r="E411" i="12"/>
  <c r="F411" i="12"/>
  <c r="G411" i="12"/>
  <c r="D412" i="12"/>
  <c r="E412" i="12"/>
  <c r="F412" i="12"/>
  <c r="G412" i="12"/>
  <c r="D413" i="12"/>
  <c r="E413" i="12"/>
  <c r="F413" i="12"/>
  <c r="G413" i="12"/>
  <c r="D414" i="12"/>
  <c r="E414" i="12"/>
  <c r="F414" i="12"/>
  <c r="G414" i="12"/>
  <c r="D415" i="12"/>
  <c r="E415" i="12"/>
  <c r="F415" i="12"/>
  <c r="G415" i="12"/>
  <c r="D416" i="12"/>
  <c r="E416" i="12"/>
  <c r="F416" i="12"/>
  <c r="G416" i="12"/>
  <c r="D417" i="12"/>
  <c r="E417" i="12"/>
  <c r="F417" i="12"/>
  <c r="G417" i="12"/>
  <c r="D418" i="12"/>
  <c r="E418" i="12"/>
  <c r="F418" i="12"/>
  <c r="G418" i="12"/>
  <c r="D419" i="12"/>
  <c r="E419" i="12"/>
  <c r="F419" i="12"/>
  <c r="G419" i="12"/>
  <c r="D420" i="12"/>
  <c r="E420" i="12"/>
  <c r="F420" i="12"/>
  <c r="G420" i="12"/>
  <c r="D421" i="12"/>
  <c r="E421" i="12"/>
  <c r="F421" i="12"/>
  <c r="G421" i="12"/>
  <c r="D422" i="12"/>
  <c r="E422" i="12"/>
  <c r="F422" i="12"/>
  <c r="G422" i="12"/>
  <c r="D423" i="12"/>
  <c r="E423" i="12"/>
  <c r="F423" i="12"/>
  <c r="G423" i="12"/>
  <c r="D424" i="12"/>
  <c r="E424" i="12"/>
  <c r="F424" i="12"/>
  <c r="G424" i="12"/>
  <c r="D425" i="12"/>
  <c r="E425" i="12"/>
  <c r="F425" i="12"/>
  <c r="G425" i="12"/>
  <c r="D426" i="12"/>
  <c r="E426" i="12"/>
  <c r="F426" i="12"/>
  <c r="G426" i="12"/>
  <c r="D427" i="12"/>
  <c r="E427" i="12"/>
  <c r="F427" i="12"/>
  <c r="G427" i="12"/>
  <c r="D428" i="12"/>
  <c r="E428" i="12"/>
  <c r="F428" i="12"/>
  <c r="G428" i="12"/>
  <c r="D429" i="12"/>
  <c r="E429" i="12"/>
  <c r="F429" i="12"/>
  <c r="G429" i="12"/>
  <c r="D430" i="12"/>
  <c r="E430" i="12"/>
  <c r="F430" i="12"/>
  <c r="G430" i="12"/>
  <c r="D431" i="12"/>
  <c r="E431" i="12"/>
  <c r="F431" i="12"/>
  <c r="G431" i="12"/>
  <c r="D432" i="12"/>
  <c r="E432" i="12"/>
  <c r="F432" i="12"/>
  <c r="G432" i="12"/>
  <c r="D433" i="12"/>
  <c r="E433" i="12"/>
  <c r="F433" i="12"/>
  <c r="G433" i="12"/>
  <c r="D434" i="12"/>
  <c r="E434" i="12"/>
  <c r="F434" i="12"/>
  <c r="G434" i="12"/>
  <c r="D435" i="12"/>
  <c r="E435" i="12"/>
  <c r="F435" i="12"/>
  <c r="G435" i="12"/>
  <c r="D436" i="12"/>
  <c r="E436" i="12"/>
  <c r="F436" i="12"/>
  <c r="G436" i="12"/>
  <c r="D437" i="12"/>
  <c r="E437" i="12"/>
  <c r="F437" i="12"/>
  <c r="G437" i="12"/>
  <c r="D438" i="12"/>
  <c r="E438" i="12"/>
  <c r="F438" i="12"/>
  <c r="G438" i="12"/>
  <c r="D439" i="12"/>
  <c r="E439" i="12"/>
  <c r="F439" i="12"/>
  <c r="G439" i="12"/>
  <c r="D440" i="12"/>
  <c r="E440" i="12"/>
  <c r="F440" i="12"/>
  <c r="G440" i="12"/>
  <c r="D441" i="12"/>
  <c r="E441" i="12"/>
  <c r="F441" i="12"/>
  <c r="G441" i="12"/>
  <c r="D442" i="12"/>
  <c r="E442" i="12"/>
  <c r="F442" i="12"/>
  <c r="G442" i="12"/>
  <c r="D443" i="12"/>
  <c r="E443" i="12"/>
  <c r="F443" i="12"/>
  <c r="G443" i="12"/>
  <c r="D444" i="12"/>
  <c r="E444" i="12"/>
  <c r="F444" i="12"/>
  <c r="G444" i="12"/>
  <c r="D445" i="12"/>
  <c r="E445" i="12"/>
  <c r="F445" i="12"/>
  <c r="G445" i="12"/>
  <c r="D446" i="12"/>
  <c r="E446" i="12"/>
  <c r="F446" i="12"/>
  <c r="G446" i="12"/>
  <c r="D447" i="12"/>
  <c r="E447" i="12"/>
  <c r="F447" i="12"/>
  <c r="G447" i="12"/>
  <c r="D448" i="12"/>
  <c r="E448" i="12"/>
  <c r="F448" i="12"/>
  <c r="G448" i="12"/>
  <c r="D449" i="12"/>
  <c r="E449" i="12"/>
  <c r="F449" i="12"/>
  <c r="G449" i="12"/>
  <c r="D450" i="12"/>
  <c r="E450" i="12"/>
  <c r="F450" i="12"/>
  <c r="G450" i="12"/>
  <c r="D451" i="12"/>
  <c r="E451" i="12"/>
  <c r="F451" i="12"/>
  <c r="G451" i="12"/>
  <c r="D452" i="12"/>
  <c r="E452" i="12"/>
  <c r="F452" i="12"/>
  <c r="G452" i="12"/>
  <c r="D453" i="12"/>
  <c r="E453" i="12"/>
  <c r="F453" i="12"/>
  <c r="G453" i="12"/>
  <c r="D454" i="12"/>
  <c r="E454" i="12"/>
  <c r="F454" i="12"/>
  <c r="G454" i="12"/>
  <c r="D455" i="12"/>
  <c r="E455" i="12"/>
  <c r="F455" i="12"/>
  <c r="G455" i="12"/>
  <c r="D456" i="12"/>
  <c r="E456" i="12"/>
  <c r="F456" i="12"/>
  <c r="G456" i="12"/>
  <c r="D457" i="12"/>
  <c r="E457" i="12"/>
  <c r="F457" i="12"/>
  <c r="G457" i="12"/>
  <c r="D458" i="12"/>
  <c r="E458" i="12"/>
  <c r="F458" i="12"/>
  <c r="G458" i="12"/>
  <c r="D459" i="12"/>
  <c r="E459" i="12"/>
  <c r="F459" i="12"/>
  <c r="G459" i="12"/>
  <c r="D460" i="12"/>
  <c r="E460" i="12"/>
  <c r="F460" i="12"/>
  <c r="G460" i="12"/>
  <c r="D461" i="12"/>
  <c r="E461" i="12"/>
  <c r="F461" i="12"/>
  <c r="G461" i="12"/>
  <c r="D462" i="12"/>
  <c r="E462" i="12"/>
  <c r="F462" i="12"/>
  <c r="G462" i="12"/>
  <c r="D463" i="12"/>
  <c r="E463" i="12"/>
  <c r="F463" i="12"/>
  <c r="G463" i="12"/>
  <c r="D464" i="12"/>
  <c r="E464" i="12"/>
  <c r="F464" i="12"/>
  <c r="G464" i="12"/>
  <c r="D465" i="12"/>
  <c r="E465" i="12"/>
  <c r="F465" i="12"/>
  <c r="G465" i="12"/>
  <c r="D466" i="12"/>
  <c r="E466" i="12"/>
  <c r="F466" i="12"/>
  <c r="G466" i="12"/>
  <c r="D467" i="12"/>
  <c r="E467" i="12"/>
  <c r="F467" i="12"/>
  <c r="G467" i="12"/>
  <c r="D468" i="12"/>
  <c r="E468" i="12"/>
  <c r="F468" i="12"/>
  <c r="G468" i="12"/>
  <c r="D469" i="12"/>
  <c r="E469" i="12"/>
  <c r="F469" i="12"/>
  <c r="G469" i="12"/>
  <c r="D470" i="12"/>
  <c r="E470" i="12"/>
  <c r="F470" i="12"/>
  <c r="G470" i="12"/>
  <c r="D471" i="12"/>
  <c r="E471" i="12"/>
  <c r="F471" i="12"/>
  <c r="G471" i="12"/>
  <c r="D472" i="12"/>
  <c r="E472" i="12"/>
  <c r="F472" i="12"/>
  <c r="G472" i="12"/>
  <c r="D473" i="12"/>
  <c r="E473" i="12"/>
  <c r="F473" i="12"/>
  <c r="G473" i="12"/>
  <c r="D474" i="12"/>
  <c r="E474" i="12"/>
  <c r="F474" i="12"/>
  <c r="G474" i="12"/>
  <c r="D475" i="12"/>
  <c r="E475" i="12"/>
  <c r="F475" i="12"/>
  <c r="G475" i="12"/>
  <c r="D476" i="12"/>
  <c r="E476" i="12"/>
  <c r="F476" i="12"/>
  <c r="G476" i="12"/>
  <c r="D477" i="12"/>
  <c r="E477" i="12"/>
  <c r="F477" i="12"/>
  <c r="G477" i="12"/>
  <c r="D478" i="12"/>
  <c r="E478" i="12"/>
  <c r="F478" i="12"/>
  <c r="G478" i="12"/>
  <c r="D479" i="12"/>
  <c r="E479" i="12"/>
  <c r="F479" i="12"/>
  <c r="G479" i="12"/>
  <c r="D480" i="12"/>
  <c r="E480" i="12"/>
  <c r="F480" i="12"/>
  <c r="G480" i="12"/>
  <c r="D481" i="12"/>
  <c r="E481" i="12"/>
  <c r="F481" i="12"/>
  <c r="G481" i="12"/>
  <c r="D482" i="12"/>
  <c r="E482" i="12"/>
  <c r="F482" i="12"/>
  <c r="G482" i="12"/>
  <c r="D483" i="12"/>
  <c r="E483" i="12"/>
  <c r="F483" i="12"/>
  <c r="G483" i="12"/>
  <c r="D484" i="12"/>
  <c r="E484" i="12"/>
  <c r="F484" i="12"/>
  <c r="G484" i="12"/>
  <c r="D485" i="12"/>
  <c r="E485" i="12"/>
  <c r="F485" i="12"/>
  <c r="G485" i="12"/>
  <c r="D486" i="12"/>
  <c r="E486" i="12"/>
  <c r="F486" i="12"/>
  <c r="G486" i="12"/>
  <c r="D487" i="12"/>
  <c r="E487" i="12"/>
  <c r="F487" i="12"/>
  <c r="G487" i="12"/>
  <c r="D488" i="12"/>
  <c r="E488" i="12"/>
  <c r="F488" i="12"/>
  <c r="G488" i="12"/>
  <c r="D489" i="12"/>
  <c r="E489" i="12"/>
  <c r="F489" i="12"/>
  <c r="G489" i="12"/>
  <c r="D490" i="12"/>
  <c r="E490" i="12"/>
  <c r="F490" i="12"/>
  <c r="G490" i="12"/>
  <c r="D491" i="12"/>
  <c r="E491" i="12"/>
  <c r="F491" i="12"/>
  <c r="G491" i="12"/>
  <c r="D492" i="12"/>
  <c r="E492" i="12"/>
  <c r="F492" i="12"/>
  <c r="G492" i="12"/>
  <c r="D493" i="12"/>
  <c r="E493" i="12"/>
  <c r="F493" i="12"/>
  <c r="G493" i="12"/>
  <c r="D494" i="12"/>
  <c r="E494" i="12"/>
  <c r="F494" i="12"/>
  <c r="G494" i="12"/>
  <c r="D495" i="12"/>
  <c r="E495" i="12"/>
  <c r="F495" i="12"/>
  <c r="G495" i="12"/>
  <c r="D496" i="12"/>
  <c r="E496" i="12"/>
  <c r="F496" i="12"/>
  <c r="G496" i="12"/>
  <c r="D497" i="12"/>
  <c r="E497" i="12"/>
  <c r="F497" i="12"/>
  <c r="G497" i="12"/>
  <c r="D498" i="12"/>
  <c r="E498" i="12"/>
  <c r="F498" i="12"/>
  <c r="G498" i="12"/>
  <c r="D499" i="12"/>
  <c r="E499" i="12"/>
  <c r="F499" i="12"/>
  <c r="G499" i="12"/>
  <c r="D500" i="12"/>
  <c r="E500" i="12"/>
  <c r="F500" i="12"/>
  <c r="G500" i="12"/>
  <c r="D501" i="12"/>
  <c r="E501" i="12"/>
  <c r="F501" i="12"/>
  <c r="G501" i="12"/>
  <c r="D502" i="12"/>
  <c r="E502" i="12"/>
  <c r="F502" i="12"/>
  <c r="G502" i="12"/>
  <c r="D503" i="12"/>
  <c r="E503" i="12"/>
  <c r="F503" i="12"/>
  <c r="G503" i="12"/>
  <c r="D504" i="12"/>
  <c r="E504" i="12"/>
  <c r="F504" i="12"/>
  <c r="G504" i="12"/>
  <c r="D505" i="12"/>
  <c r="E505" i="12"/>
  <c r="F505" i="12"/>
  <c r="G505" i="12"/>
  <c r="D506" i="12"/>
  <c r="E506" i="12"/>
  <c r="F506" i="12"/>
  <c r="G506" i="12"/>
  <c r="D508" i="12"/>
  <c r="E508" i="12"/>
  <c r="F508" i="12"/>
  <c r="G508" i="12"/>
  <c r="D843" i="12"/>
  <c r="E843" i="12"/>
  <c r="F843" i="12"/>
  <c r="G843" i="12"/>
  <c r="G2" i="12"/>
  <c r="F2" i="12"/>
  <c r="E2" i="12"/>
  <c r="D2" i="12"/>
  <c r="B3" i="5"/>
  <c r="B2" i="5"/>
  <c r="B4" i="5" s="1"/>
  <c r="B29" i="5"/>
  <c r="B28" i="5"/>
  <c r="B27" i="5"/>
  <c r="B26" i="5"/>
  <c r="B25" i="5"/>
  <c r="B24" i="5"/>
  <c r="B23" i="5"/>
  <c r="B22" i="5"/>
  <c r="B21" i="5"/>
  <c r="B20" i="5"/>
  <c r="B19" i="5"/>
  <c r="B18" i="5"/>
  <c r="B17" i="5"/>
  <c r="B16" i="5"/>
  <c r="D54" i="10"/>
  <c r="H15" i="10"/>
  <c r="H14" i="10"/>
  <c r="H13" i="10"/>
  <c r="H12" i="10"/>
  <c r="H11" i="10"/>
  <c r="H10" i="10"/>
  <c r="H9" i="10"/>
  <c r="H8" i="10"/>
  <c r="H7" i="10"/>
  <c r="H6" i="10"/>
  <c r="H5" i="10"/>
  <c r="H4" i="10"/>
  <c r="E4" i="10"/>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H3" i="10"/>
  <c r="E3" i="10"/>
  <c r="H2" i="10"/>
  <c r="E2" i="10"/>
  <c r="I17" i="12" l="1"/>
  <c r="I13" i="12"/>
  <c r="I9" i="12"/>
  <c r="I5" i="12"/>
  <c r="H191" i="12"/>
  <c r="H189" i="12"/>
  <c r="H187" i="12"/>
  <c r="H183" i="12"/>
  <c r="H21" i="12"/>
  <c r="H13" i="12"/>
  <c r="H5" i="12"/>
  <c r="H22" i="12"/>
  <c r="H6" i="12"/>
  <c r="H178" i="12"/>
  <c r="I18" i="12"/>
  <c r="I14" i="12"/>
  <c r="I6" i="12"/>
  <c r="I321" i="12"/>
  <c r="I289" i="12"/>
  <c r="I154" i="12"/>
  <c r="I146" i="12"/>
  <c r="I140" i="12"/>
  <c r="I126" i="12"/>
  <c r="I124" i="12"/>
  <c r="I118" i="12"/>
  <c r="I116" i="12"/>
  <c r="H289" i="12"/>
  <c r="H257" i="12"/>
  <c r="H255" i="12"/>
  <c r="H251" i="12"/>
  <c r="H245" i="12"/>
  <c r="H235" i="12"/>
  <c r="H219" i="12"/>
  <c r="H205" i="12"/>
  <c r="H154" i="12"/>
  <c r="H146" i="12"/>
  <c r="H140" i="12"/>
  <c r="H126" i="12"/>
  <c r="H124" i="12"/>
  <c r="H118" i="12"/>
  <c r="H116" i="12"/>
  <c r="H54" i="12"/>
  <c r="H46" i="12"/>
  <c r="H38" i="12"/>
  <c r="H30" i="12"/>
  <c r="H18" i="12"/>
  <c r="I328" i="12"/>
  <c r="I312" i="12"/>
  <c r="I270" i="12"/>
  <c r="I194" i="12"/>
  <c r="I177" i="12"/>
  <c r="I147" i="12"/>
  <c r="I141" i="12"/>
  <c r="I127" i="12"/>
  <c r="I119" i="12"/>
  <c r="I115" i="12"/>
  <c r="I101" i="12"/>
  <c r="I55" i="12"/>
  <c r="I47" i="12"/>
  <c r="I39" i="12"/>
  <c r="I31" i="12"/>
  <c r="H334" i="12"/>
  <c r="H328" i="12"/>
  <c r="H326" i="12"/>
  <c r="H312" i="12"/>
  <c r="H278" i="12"/>
  <c r="H270" i="12"/>
  <c r="H244" i="12"/>
  <c r="H238" i="12"/>
  <c r="H232" i="12"/>
  <c r="H210" i="12"/>
  <c r="H194" i="12"/>
  <c r="H177" i="12"/>
  <c r="H147" i="12"/>
  <c r="H141" i="12"/>
  <c r="H127" i="12"/>
  <c r="H119" i="12"/>
  <c r="H115" i="12"/>
  <c r="H101" i="12"/>
  <c r="H69" i="12"/>
  <c r="H55" i="12"/>
  <c r="H47" i="12"/>
  <c r="H39" i="12"/>
  <c r="H31" i="12"/>
  <c r="I62" i="12"/>
  <c r="H62" i="12"/>
  <c r="I357" i="12"/>
  <c r="H366" i="12"/>
  <c r="H352" i="12"/>
  <c r="H350" i="12"/>
  <c r="H344" i="12"/>
  <c r="H340" i="12"/>
  <c r="H501" i="12"/>
  <c r="H493" i="12"/>
  <c r="H479" i="12"/>
  <c r="H434" i="12"/>
  <c r="H426" i="12"/>
  <c r="H412" i="12"/>
  <c r="H462" i="12"/>
  <c r="H419" i="12"/>
  <c r="H403" i="12"/>
  <c r="H399" i="12"/>
  <c r="H389" i="12"/>
  <c r="H373" i="12"/>
  <c r="H369" i="12"/>
  <c r="H357" i="12"/>
  <c r="H337" i="12"/>
  <c r="H333" i="12"/>
  <c r="H321" i="12"/>
  <c r="H301" i="12"/>
  <c r="H2" i="12"/>
  <c r="I2" i="12"/>
  <c r="I341" i="12"/>
  <c r="H254" i="12"/>
  <c r="H240" i="12"/>
  <c r="H363" i="12"/>
  <c r="I305" i="12"/>
  <c r="I295" i="12"/>
  <c r="H368" i="12"/>
  <c r="H346" i="12"/>
  <c r="I310" i="12"/>
  <c r="I308" i="12"/>
  <c r="I302" i="12"/>
  <c r="I298" i="12"/>
  <c r="I292" i="12"/>
  <c r="H91" i="12"/>
  <c r="H87" i="12"/>
  <c r="H77" i="12"/>
  <c r="I63" i="12"/>
  <c r="H431" i="12"/>
  <c r="H421" i="12"/>
  <c r="I399" i="12"/>
  <c r="I238" i="12"/>
  <c r="I236" i="12"/>
  <c r="I182" i="12"/>
  <c r="H57" i="12"/>
  <c r="H100" i="12"/>
  <c r="H96" i="12"/>
  <c r="H94" i="12"/>
  <c r="H84" i="12"/>
  <c r="H74" i="12"/>
  <c r="H72" i="12"/>
  <c r="I42" i="12"/>
  <c r="I185" i="12"/>
  <c r="H498" i="12"/>
  <c r="I492" i="12"/>
  <c r="I464" i="12"/>
  <c r="H398" i="12"/>
  <c r="H394" i="12"/>
  <c r="H280" i="12"/>
  <c r="I272" i="12"/>
  <c r="I205" i="12"/>
  <c r="H484" i="12"/>
  <c r="I366" i="12"/>
  <c r="I250" i="12"/>
  <c r="I248" i="12"/>
  <c r="H207" i="12"/>
  <c r="I82" i="12"/>
  <c r="I70" i="12"/>
  <c r="I487" i="12"/>
  <c r="I471" i="12"/>
  <c r="I469" i="12"/>
  <c r="I389" i="12"/>
  <c r="I387" i="12"/>
  <c r="H287" i="12"/>
  <c r="I275" i="12"/>
  <c r="I210" i="12"/>
  <c r="I208" i="12"/>
  <c r="I198" i="12"/>
  <c r="I196" i="12"/>
  <c r="H485" i="12"/>
  <c r="I426" i="12"/>
  <c r="I416" i="12"/>
  <c r="H273" i="12"/>
  <c r="I255" i="12"/>
  <c r="H218" i="12"/>
  <c r="H214" i="12"/>
  <c r="I89" i="12"/>
  <c r="I85" i="12"/>
  <c r="I75" i="12"/>
  <c r="I34" i="12"/>
  <c r="I843" i="12"/>
  <c r="I504" i="12"/>
  <c r="H467" i="12"/>
  <c r="H465" i="12"/>
  <c r="I455" i="12"/>
  <c r="I451" i="12"/>
  <c r="H388" i="12"/>
  <c r="I318" i="12"/>
  <c r="I316" i="12"/>
  <c r="I264" i="12"/>
  <c r="I260" i="12"/>
  <c r="I258" i="12"/>
  <c r="I245" i="12"/>
  <c r="H234" i="12"/>
  <c r="I222" i="12"/>
  <c r="I169" i="12"/>
  <c r="H506" i="12"/>
  <c r="I500" i="12"/>
  <c r="H453" i="12"/>
  <c r="H436" i="12"/>
  <c r="I403" i="12"/>
  <c r="I285" i="12"/>
  <c r="H157" i="12"/>
  <c r="H103" i="12"/>
  <c r="I58" i="12"/>
  <c r="I21" i="12"/>
  <c r="I503" i="12"/>
  <c r="H476" i="12"/>
  <c r="H474" i="12"/>
  <c r="I448" i="12"/>
  <c r="I437" i="12"/>
  <c r="H416" i="12"/>
  <c r="I373" i="12"/>
  <c r="I354" i="12"/>
  <c r="H300" i="12"/>
  <c r="H294" i="12"/>
  <c r="I231" i="12"/>
  <c r="I229" i="12"/>
  <c r="H204" i="12"/>
  <c r="H202" i="12"/>
  <c r="I172" i="12"/>
  <c r="I104" i="12"/>
  <c r="H65" i="12"/>
  <c r="I50" i="12"/>
  <c r="I495" i="12"/>
  <c r="H460" i="12"/>
  <c r="H458" i="12"/>
  <c r="H450" i="12"/>
  <c r="H441" i="12"/>
  <c r="H437" i="12"/>
  <c r="I369" i="12"/>
  <c r="H354" i="12"/>
  <c r="I352" i="12"/>
  <c r="I337" i="12"/>
  <c r="I284" i="12"/>
  <c r="I282" i="12"/>
  <c r="H265" i="12"/>
  <c r="H263" i="12"/>
  <c r="I240" i="12"/>
  <c r="H225" i="12"/>
  <c r="H221" i="12"/>
  <c r="I219" i="12"/>
  <c r="I215" i="12"/>
  <c r="H174" i="12"/>
  <c r="H164" i="12"/>
  <c r="H162" i="12"/>
  <c r="I26" i="12"/>
  <c r="I22" i="12"/>
  <c r="D45" i="5"/>
  <c r="D38" i="5"/>
  <c r="H843" i="12"/>
  <c r="H508" i="12"/>
  <c r="I505" i="12"/>
  <c r="I502" i="12"/>
  <c r="H499" i="12"/>
  <c r="I497" i="12"/>
  <c r="I494" i="12"/>
  <c r="H491" i="12"/>
  <c r="H489" i="12"/>
  <c r="H488" i="12"/>
  <c r="H486" i="12"/>
  <c r="I483" i="12"/>
  <c r="I482" i="12"/>
  <c r="I481" i="12"/>
  <c r="H478" i="12"/>
  <c r="H475" i="12"/>
  <c r="I473" i="12"/>
  <c r="I472" i="12"/>
  <c r="I468" i="12"/>
  <c r="I466" i="12"/>
  <c r="I463" i="12"/>
  <c r="H454" i="12"/>
  <c r="I452" i="12"/>
  <c r="I449" i="12"/>
  <c r="H447" i="12"/>
  <c r="H446" i="12"/>
  <c r="H443" i="12"/>
  <c r="H442" i="12"/>
  <c r="H440" i="12"/>
  <c r="H438" i="12"/>
  <c r="I508" i="12"/>
  <c r="H504" i="12"/>
  <c r="H502" i="12"/>
  <c r="I499" i="12"/>
  <c r="H496" i="12"/>
  <c r="H494" i="12"/>
  <c r="I491" i="12"/>
  <c r="I490" i="12"/>
  <c r="I489" i="12"/>
  <c r="I486" i="12"/>
  <c r="H483" i="12"/>
  <c r="H481" i="12"/>
  <c r="H480" i="12"/>
  <c r="I478" i="12"/>
  <c r="I477" i="12"/>
  <c r="I475" i="12"/>
  <c r="H468" i="12"/>
  <c r="H466" i="12"/>
  <c r="H463" i="12"/>
  <c r="I461" i="12"/>
  <c r="I459" i="12"/>
  <c r="I457" i="12"/>
  <c r="I436" i="12"/>
  <c r="H433" i="12"/>
  <c r="H430" i="12"/>
  <c r="H428" i="12"/>
  <c r="I425" i="12"/>
  <c r="I423" i="12"/>
  <c r="I422" i="12"/>
  <c r="H418" i="12"/>
  <c r="H413" i="12"/>
  <c r="I410" i="12"/>
  <c r="H400" i="12"/>
  <c r="I398" i="12"/>
  <c r="I394" i="12"/>
  <c r="I392" i="12"/>
  <c r="I390" i="12"/>
  <c r="H387" i="12"/>
  <c r="H385" i="12"/>
  <c r="H383" i="12"/>
  <c r="H379" i="12"/>
  <c r="H377" i="12"/>
  <c r="H374" i="12"/>
  <c r="I372" i="12"/>
  <c r="I370" i="12"/>
  <c r="H367" i="12"/>
  <c r="I365" i="12"/>
  <c r="I363" i="12"/>
  <c r="I360" i="12"/>
  <c r="I358" i="12"/>
  <c r="I356" i="12"/>
  <c r="I353" i="12"/>
  <c r="H351" i="12"/>
  <c r="I350" i="12"/>
  <c r="I348" i="12"/>
  <c r="H343" i="12"/>
  <c r="H341" i="12"/>
  <c r="I340" i="12"/>
  <c r="I338" i="12"/>
  <c r="I334" i="12"/>
  <c r="H331" i="12"/>
  <c r="H329" i="12"/>
  <c r="H327" i="12"/>
  <c r="I326" i="12"/>
  <c r="I322" i="12"/>
  <c r="H316" i="12"/>
  <c r="H313" i="12"/>
  <c r="H311" i="12"/>
  <c r="H307" i="12"/>
  <c r="H304" i="12"/>
  <c r="H302" i="12"/>
  <c r="I301" i="12"/>
  <c r="I299" i="12"/>
  <c r="I291" i="12"/>
  <c r="I290" i="12"/>
  <c r="H284" i="12"/>
  <c r="H281" i="12"/>
  <c r="H279" i="12"/>
  <c r="I278" i="12"/>
  <c r="H272" i="12"/>
  <c r="H271" i="12"/>
  <c r="H269" i="12"/>
  <c r="H267" i="12"/>
  <c r="I262" i="12"/>
  <c r="I261" i="12"/>
  <c r="H260" i="12"/>
  <c r="I257" i="12"/>
  <c r="H252" i="12"/>
  <c r="I251" i="12"/>
  <c r="H249" i="12"/>
  <c r="H248" i="12"/>
  <c r="H241" i="12"/>
  <c r="I232" i="12"/>
  <c r="I230" i="12"/>
  <c r="I228" i="12"/>
  <c r="I227" i="12"/>
  <c r="I223" i="12"/>
  <c r="H222" i="12"/>
  <c r="H220" i="12"/>
  <c r="I216" i="12"/>
  <c r="H215" i="12"/>
  <c r="H213" i="12"/>
  <c r="H211" i="12"/>
  <c r="I209" i="12"/>
  <c r="H208" i="12"/>
  <c r="H206" i="12"/>
  <c r="H195" i="12"/>
  <c r="H192" i="12"/>
  <c r="I191" i="12"/>
  <c r="I454" i="12"/>
  <c r="H451" i="12"/>
  <c r="I447" i="12"/>
  <c r="I445" i="12"/>
  <c r="I444" i="12"/>
  <c r="I443" i="12"/>
  <c r="I442" i="12"/>
  <c r="I441" i="12"/>
  <c r="I440" i="12"/>
  <c r="I438" i="12"/>
  <c r="H435" i="12"/>
  <c r="I433" i="12"/>
  <c r="I431" i="12"/>
  <c r="I430" i="12"/>
  <c r="I428" i="12"/>
  <c r="H425" i="12"/>
  <c r="H423" i="12"/>
  <c r="H422" i="12"/>
  <c r="H420" i="12"/>
  <c r="I415" i="12"/>
  <c r="H411" i="12"/>
  <c r="H408" i="12"/>
  <c r="H406" i="12"/>
  <c r="H404" i="12"/>
  <c r="I402" i="12"/>
  <c r="I400" i="12"/>
  <c r="H397" i="12"/>
  <c r="H395" i="12"/>
  <c r="H393" i="12"/>
  <c r="I388" i="12"/>
  <c r="I383" i="12"/>
  <c r="I381" i="12"/>
  <c r="I376" i="12"/>
  <c r="H370" i="12"/>
  <c r="I368" i="12"/>
  <c r="H360" i="12"/>
  <c r="H358" i="12"/>
  <c r="H353" i="12"/>
  <c r="I351" i="12"/>
  <c r="H348" i="12"/>
  <c r="H345" i="12"/>
  <c r="I344" i="12"/>
  <c r="H338" i="12"/>
  <c r="I331" i="12"/>
  <c r="I329" i="12"/>
  <c r="H322" i="12"/>
  <c r="H320" i="12"/>
  <c r="I315" i="12"/>
  <c r="I307" i="12"/>
  <c r="I304" i="12"/>
  <c r="H299" i="12"/>
  <c r="H297" i="12"/>
  <c r="H295" i="12"/>
  <c r="H293" i="12"/>
  <c r="H291" i="12"/>
  <c r="H286" i="12"/>
  <c r="I281" i="12"/>
  <c r="H274" i="12"/>
  <c r="I265" i="12"/>
  <c r="I259" i="12"/>
  <c r="H256" i="12"/>
  <c r="I247" i="12"/>
  <c r="I244" i="12"/>
  <c r="I242" i="12"/>
  <c r="I241" i="12"/>
  <c r="I239" i="12"/>
  <c r="H237" i="12"/>
  <c r="H236" i="12"/>
  <c r="I235" i="12"/>
  <c r="I212" i="12"/>
  <c r="I195" i="12"/>
  <c r="I192" i="12"/>
  <c r="H188" i="12"/>
  <c r="H186" i="12"/>
  <c r="H184" i="12"/>
  <c r="I181" i="12"/>
  <c r="I176" i="12"/>
  <c r="I175" i="12"/>
  <c r="I173" i="12"/>
  <c r="I171" i="12"/>
  <c r="H165" i="12"/>
  <c r="H160" i="12"/>
  <c r="H153" i="12"/>
  <c r="H151" i="12"/>
  <c r="H150" i="12"/>
  <c r="H148" i="12"/>
  <c r="H143" i="12"/>
  <c r="H142" i="12"/>
  <c r="H137" i="12"/>
  <c r="H136" i="12"/>
  <c r="H134" i="12"/>
  <c r="H133" i="12"/>
  <c r="H131" i="12"/>
  <c r="H130" i="12"/>
  <c r="H128" i="12"/>
  <c r="H122" i="12"/>
  <c r="H120" i="12"/>
  <c r="H112" i="12"/>
  <c r="H109" i="12"/>
  <c r="I100" i="12"/>
  <c r="I97" i="12"/>
  <c r="I92" i="12"/>
  <c r="I88" i="12"/>
  <c r="H85" i="12"/>
  <c r="H83" i="12"/>
  <c r="H81" i="12"/>
  <c r="H80" i="12"/>
  <c r="H73" i="12"/>
  <c r="H71" i="12"/>
  <c r="H53" i="12"/>
  <c r="H45" i="12"/>
  <c r="H37" i="12"/>
  <c r="H29" i="12"/>
  <c r="I23" i="12"/>
  <c r="H16" i="12"/>
  <c r="H15" i="12"/>
  <c r="H14" i="12"/>
  <c r="H10" i="12"/>
  <c r="H8" i="12"/>
  <c r="H7" i="12"/>
  <c r="I189" i="12"/>
  <c r="I188" i="12"/>
  <c r="I184" i="12"/>
  <c r="H175" i="12"/>
  <c r="H173" i="12"/>
  <c r="H171" i="12"/>
  <c r="I168" i="12"/>
  <c r="I165" i="12"/>
  <c r="I163" i="12"/>
  <c r="I160" i="12"/>
  <c r="I158" i="12"/>
  <c r="I156" i="12"/>
  <c r="I155" i="12"/>
  <c r="I153" i="12"/>
  <c r="I150" i="12"/>
  <c r="I148" i="12"/>
  <c r="I145" i="12"/>
  <c r="I143" i="12"/>
  <c r="I142" i="12"/>
  <c r="I139" i="12"/>
  <c r="I136" i="12"/>
  <c r="I134" i="12"/>
  <c r="I133" i="12"/>
  <c r="I130" i="12"/>
  <c r="I128" i="12"/>
  <c r="I125" i="12"/>
  <c r="I122" i="12"/>
  <c r="I120" i="12"/>
  <c r="I117" i="12"/>
  <c r="I114" i="12"/>
  <c r="I109" i="12"/>
  <c r="I107" i="12"/>
  <c r="I105" i="12"/>
  <c r="H104" i="12"/>
  <c r="H102" i="12"/>
  <c r="H97" i="12"/>
  <c r="H95" i="12"/>
  <c r="H92" i="12"/>
  <c r="H90" i="12"/>
  <c r="H88" i="12"/>
  <c r="I79" i="12"/>
  <c r="I78" i="12"/>
  <c r="I76" i="12"/>
  <c r="I73" i="12"/>
  <c r="I71" i="12"/>
  <c r="I69" i="12"/>
  <c r="I66" i="12"/>
  <c r="I64" i="12"/>
  <c r="I61" i="12"/>
  <c r="I59" i="12"/>
  <c r="H58" i="12"/>
  <c r="H56" i="12"/>
  <c r="I54" i="12"/>
  <c r="I51" i="12"/>
  <c r="H50" i="12"/>
  <c r="H48" i="12"/>
  <c r="I46" i="12"/>
  <c r="I45" i="12"/>
  <c r="I43" i="12"/>
  <c r="H42" i="12"/>
  <c r="H40" i="12"/>
  <c r="I38" i="12"/>
  <c r="I37" i="12"/>
  <c r="I35" i="12"/>
  <c r="H34" i="12"/>
  <c r="H32" i="12"/>
  <c r="I30" i="12"/>
  <c r="I29" i="12"/>
  <c r="I27" i="12"/>
  <c r="H26" i="12"/>
  <c r="H24" i="12"/>
  <c r="H23" i="12"/>
  <c r="I16" i="12"/>
  <c r="I15" i="12"/>
  <c r="I10" i="12"/>
  <c r="I8" i="12"/>
  <c r="I7" i="12"/>
  <c r="D71" i="5"/>
  <c r="D63" i="5"/>
  <c r="D67" i="5"/>
  <c r="D70" i="5"/>
  <c r="D52" i="5"/>
  <c r="D56" i="5"/>
  <c r="D68" i="5"/>
  <c r="D51" i="5"/>
  <c r="D41" i="5"/>
  <c r="D73" i="5"/>
  <c r="D57" i="5"/>
  <c r="D48" i="5"/>
  <c r="D44" i="5"/>
  <c r="D60" i="5"/>
  <c r="D42" i="5"/>
  <c r="D61" i="5"/>
  <c r="D58" i="5"/>
  <c r="D47" i="5"/>
  <c r="D39" i="5"/>
  <c r="D72" i="5"/>
  <c r="D35" i="5"/>
  <c r="D36" i="5"/>
  <c r="D54" i="5"/>
  <c r="D46" i="5"/>
  <c r="D50" i="5"/>
  <c r="D34" i="5"/>
  <c r="D64" i="5"/>
  <c r="D59" i="5"/>
  <c r="D49" i="5"/>
  <c r="D55" i="5"/>
  <c r="D74" i="5"/>
  <c r="D65" i="5"/>
  <c r="D62" i="5"/>
  <c r="D66" i="5"/>
  <c r="D43" i="5"/>
  <c r="D37" i="5"/>
  <c r="D69" i="5"/>
  <c r="D53" i="5"/>
  <c r="D40" i="5"/>
  <c r="D33" i="5"/>
  <c r="H452" i="12"/>
  <c r="I409" i="12"/>
  <c r="I407" i="12"/>
  <c r="I405" i="12"/>
  <c r="I396" i="12"/>
  <c r="I391" i="12"/>
  <c r="I386" i="12"/>
  <c r="H361" i="12"/>
  <c r="H356" i="12"/>
  <c r="H264" i="12"/>
  <c r="I151" i="12"/>
  <c r="I137" i="12"/>
  <c r="I131" i="12"/>
  <c r="I484" i="12"/>
  <c r="I476" i="12"/>
  <c r="H500" i="12"/>
  <c r="H492" i="12"/>
  <c r="I479" i="12"/>
  <c r="H471" i="12"/>
  <c r="H464" i="12"/>
  <c r="H457" i="12"/>
  <c r="I450" i="12"/>
  <c r="I439" i="12"/>
  <c r="I434" i="12"/>
  <c r="I429" i="12"/>
  <c r="I421" i="12"/>
  <c r="I414" i="12"/>
  <c r="H409" i="12"/>
  <c r="H407" i="12"/>
  <c r="H405" i="12"/>
  <c r="H396" i="12"/>
  <c r="H391" i="12"/>
  <c r="H386" i="12"/>
  <c r="I384" i="12"/>
  <c r="I382" i="12"/>
  <c r="H375" i="12"/>
  <c r="I297" i="12"/>
  <c r="I249" i="12"/>
  <c r="H227" i="12"/>
  <c r="I179" i="12"/>
  <c r="I166" i="12"/>
  <c r="I95" i="12"/>
  <c r="H78" i="12"/>
  <c r="H43" i="12"/>
  <c r="H27" i="12"/>
  <c r="I506" i="12"/>
  <c r="I498" i="12"/>
  <c r="H495" i="12"/>
  <c r="H487" i="12"/>
  <c r="I474" i="12"/>
  <c r="H469" i="12"/>
  <c r="I467" i="12"/>
  <c r="I462" i="12"/>
  <c r="I460" i="12"/>
  <c r="H455" i="12"/>
  <c r="H439" i="12"/>
  <c r="I432" i="12"/>
  <c r="H429" i="12"/>
  <c r="I424" i="12"/>
  <c r="I419" i="12"/>
  <c r="H414" i="12"/>
  <c r="H384" i="12"/>
  <c r="H382" i="12"/>
  <c r="I380" i="12"/>
  <c r="I378" i="12"/>
  <c r="I371" i="12"/>
  <c r="I364" i="12"/>
  <c r="H359" i="12"/>
  <c r="H349" i="12"/>
  <c r="I274" i="12"/>
  <c r="I200" i="12"/>
  <c r="H181" i="12"/>
  <c r="H168" i="12"/>
  <c r="I112" i="12"/>
  <c r="H505" i="12"/>
  <c r="H497" i="12"/>
  <c r="H503" i="12"/>
  <c r="I501" i="12"/>
  <c r="I493" i="12"/>
  <c r="H490" i="12"/>
  <c r="I485" i="12"/>
  <c r="H482" i="12"/>
  <c r="H470" i="12"/>
  <c r="I465" i="12"/>
  <c r="I458" i="12"/>
  <c r="H456" i="12"/>
  <c r="I453" i="12"/>
  <c r="H448" i="12"/>
  <c r="H444" i="12"/>
  <c r="H432" i="12"/>
  <c r="I427" i="12"/>
  <c r="H424" i="12"/>
  <c r="I417" i="12"/>
  <c r="I413" i="12"/>
  <c r="H410" i="12"/>
  <c r="H401" i="12"/>
  <c r="I395" i="12"/>
  <c r="H392" i="12"/>
  <c r="I385" i="12"/>
  <c r="H380" i="12"/>
  <c r="H378" i="12"/>
  <c r="H376" i="12"/>
  <c r="H371" i="12"/>
  <c r="H364" i="12"/>
  <c r="I355" i="12"/>
  <c r="I252" i="12"/>
  <c r="I81" i="12"/>
  <c r="H66" i="12"/>
  <c r="H459" i="12"/>
  <c r="I496" i="12"/>
  <c r="I488" i="12"/>
  <c r="I480" i="12"/>
  <c r="H477" i="12"/>
  <c r="H472" i="12"/>
  <c r="I470" i="12"/>
  <c r="I456" i="12"/>
  <c r="H449" i="12"/>
  <c r="I446" i="12"/>
  <c r="H445" i="12"/>
  <c r="I435" i="12"/>
  <c r="H427" i="12"/>
  <c r="H415" i="12"/>
  <c r="I406" i="12"/>
  <c r="I404" i="12"/>
  <c r="H390" i="12"/>
  <c r="I374" i="12"/>
  <c r="I367" i="12"/>
  <c r="H362" i="12"/>
  <c r="H473" i="12"/>
  <c r="H461" i="12"/>
  <c r="I411" i="12"/>
  <c r="H402" i="12"/>
  <c r="I393" i="12"/>
  <c r="H381" i="12"/>
  <c r="I377" i="12"/>
  <c r="H372" i="12"/>
  <c r="H365" i="12"/>
  <c r="I361" i="12"/>
  <c r="I161" i="12"/>
  <c r="I98" i="12"/>
  <c r="H51" i="12"/>
  <c r="H35" i="12"/>
  <c r="I346" i="12"/>
  <c r="H318" i="12"/>
  <c r="H309" i="12"/>
  <c r="H288" i="12"/>
  <c r="I221" i="12"/>
  <c r="I214" i="12"/>
  <c r="I207" i="12"/>
  <c r="I20" i="12"/>
  <c r="I11" i="12"/>
  <c r="I4" i="12"/>
  <c r="H336" i="12"/>
  <c r="I311" i="12"/>
  <c r="I293" i="12"/>
  <c r="I286" i="12"/>
  <c r="I279" i="12"/>
  <c r="I269" i="12"/>
  <c r="H262" i="12"/>
  <c r="H239" i="12"/>
  <c r="I237" i="12"/>
  <c r="H223" i="12"/>
  <c r="H216" i="12"/>
  <c r="H209" i="12"/>
  <c r="I193" i="12"/>
  <c r="H176" i="12"/>
  <c r="H163" i="12"/>
  <c r="H158" i="12"/>
  <c r="H156" i="12"/>
  <c r="I123" i="12"/>
  <c r="I110" i="12"/>
  <c r="H105" i="12"/>
  <c r="I93" i="12"/>
  <c r="I86" i="12"/>
  <c r="H76" i="12"/>
  <c r="I74" i="12"/>
  <c r="H64" i="12"/>
  <c r="H59" i="12"/>
  <c r="H20" i="12"/>
  <c r="H11" i="12"/>
  <c r="H9" i="12"/>
  <c r="H4" i="12"/>
  <c r="H200" i="12"/>
  <c r="H193" i="12"/>
  <c r="I187" i="12"/>
  <c r="H179" i="12"/>
  <c r="I174" i="12"/>
  <c r="H166" i="12"/>
  <c r="H161" i="12"/>
  <c r="H110" i="12"/>
  <c r="I103" i="12"/>
  <c r="H98" i="12"/>
  <c r="H93" i="12"/>
  <c r="I91" i="12"/>
  <c r="H86" i="12"/>
  <c r="I84" i="12"/>
  <c r="I67" i="12"/>
  <c r="I57" i="12"/>
  <c r="I52" i="12"/>
  <c r="I49" i="12"/>
  <c r="I44" i="12"/>
  <c r="I41" i="12"/>
  <c r="I36" i="12"/>
  <c r="I33" i="12"/>
  <c r="I28" i="12"/>
  <c r="I25" i="12"/>
  <c r="I339" i="12"/>
  <c r="I325" i="12"/>
  <c r="I314" i="12"/>
  <c r="I277" i="12"/>
  <c r="H242" i="12"/>
  <c r="H230" i="12"/>
  <c r="H228" i="12"/>
  <c r="H212" i="12"/>
  <c r="H198" i="12"/>
  <c r="H182" i="12"/>
  <c r="H169" i="12"/>
  <c r="I164" i="12"/>
  <c r="I159" i="12"/>
  <c r="I152" i="12"/>
  <c r="I149" i="12"/>
  <c r="I144" i="12"/>
  <c r="I138" i="12"/>
  <c r="I135" i="12"/>
  <c r="I132" i="12"/>
  <c r="I129" i="12"/>
  <c r="I121" i="12"/>
  <c r="I113" i="12"/>
  <c r="I108" i="12"/>
  <c r="I106" i="12"/>
  <c r="I96" i="12"/>
  <c r="H79" i="12"/>
  <c r="I72" i="12"/>
  <c r="H67" i="12"/>
  <c r="I60" i="12"/>
  <c r="H52" i="12"/>
  <c r="H44" i="12"/>
  <c r="H36" i="12"/>
  <c r="H28" i="12"/>
  <c r="I342" i="12"/>
  <c r="H339" i="12"/>
  <c r="I335" i="12"/>
  <c r="H332" i="12"/>
  <c r="H330" i="12"/>
  <c r="H325" i="12"/>
  <c r="H323" i="12"/>
  <c r="H314" i="12"/>
  <c r="H305" i="12"/>
  <c r="H298" i="12"/>
  <c r="H282" i="12"/>
  <c r="H277" i="12"/>
  <c r="H275" i="12"/>
  <c r="I263" i="12"/>
  <c r="I253" i="12"/>
  <c r="I233" i="12"/>
  <c r="I226" i="12"/>
  <c r="I224" i="12"/>
  <c r="I217" i="12"/>
  <c r="I203" i="12"/>
  <c r="I201" i="12"/>
  <c r="H196" i="12"/>
  <c r="I190" i="12"/>
  <c r="H185" i="12"/>
  <c r="I180" i="12"/>
  <c r="H172" i="12"/>
  <c r="H170" i="12"/>
  <c r="I167" i="12"/>
  <c r="I162" i="12"/>
  <c r="H159" i="12"/>
  <c r="I157" i="12"/>
  <c r="H152" i="12"/>
  <c r="H144" i="12"/>
  <c r="H138" i="12"/>
  <c r="H135" i="12"/>
  <c r="H113" i="12"/>
  <c r="H106" i="12"/>
  <c r="I99" i="12"/>
  <c r="H89" i="12"/>
  <c r="H82" i="12"/>
  <c r="I77" i="12"/>
  <c r="I65" i="12"/>
  <c r="H60" i="12"/>
  <c r="I19" i="12"/>
  <c r="I12" i="12"/>
  <c r="I3" i="12"/>
  <c r="H342" i="12"/>
  <c r="H335" i="12"/>
  <c r="I333" i="12"/>
  <c r="I324" i="12"/>
  <c r="I319" i="12"/>
  <c r="I317" i="12"/>
  <c r="I313" i="12"/>
  <c r="I303" i="12"/>
  <c r="I296" i="12"/>
  <c r="I280" i="12"/>
  <c r="I268" i="12"/>
  <c r="I266" i="12"/>
  <c r="H258" i="12"/>
  <c r="H253" i="12"/>
  <c r="H250" i="12"/>
  <c r="H233" i="12"/>
  <c r="H231" i="12"/>
  <c r="H229" i="12"/>
  <c r="H226" i="12"/>
  <c r="H224" i="12"/>
  <c r="H217" i="12"/>
  <c r="H203" i="12"/>
  <c r="H201" i="12"/>
  <c r="I199" i="12"/>
  <c r="H197" i="12"/>
  <c r="H190" i="12"/>
  <c r="I183" i="12"/>
  <c r="H180" i="12"/>
  <c r="I178" i="12"/>
  <c r="I170" i="12"/>
  <c r="H167" i="12"/>
  <c r="I111" i="12"/>
  <c r="H99" i="12"/>
  <c r="I94" i="12"/>
  <c r="I87" i="12"/>
  <c r="I80" i="12"/>
  <c r="H70" i="12"/>
  <c r="H68" i="12"/>
  <c r="H19" i="12"/>
  <c r="H17" i="12"/>
  <c r="H12" i="12"/>
  <c r="H3" i="12"/>
  <c r="H355" i="12"/>
  <c r="H347" i="12"/>
  <c r="I345" i="12"/>
  <c r="H324" i="12"/>
  <c r="H319" i="12"/>
  <c r="H317" i="12"/>
  <c r="H315" i="12"/>
  <c r="H310" i="12"/>
  <c r="H308" i="12"/>
  <c r="H306" i="12"/>
  <c r="H303" i="12"/>
  <c r="H296" i="12"/>
  <c r="H292" i="12"/>
  <c r="H290" i="12"/>
  <c r="H285" i="12"/>
  <c r="H283" i="12"/>
  <c r="H276" i="12"/>
  <c r="H268" i="12"/>
  <c r="H266" i="12"/>
  <c r="H261" i="12"/>
  <c r="H259" i="12"/>
  <c r="I256" i="12"/>
  <c r="I246" i="12"/>
  <c r="I234" i="12"/>
  <c r="I225" i="12"/>
  <c r="I220" i="12"/>
  <c r="I218" i="12"/>
  <c r="I213" i="12"/>
  <c r="I211" i="12"/>
  <c r="I206" i="12"/>
  <c r="I204" i="12"/>
  <c r="I202" i="12"/>
  <c r="H199" i="12"/>
  <c r="I197" i="12"/>
  <c r="I186" i="12"/>
  <c r="H155" i="12"/>
  <c r="H107" i="12"/>
  <c r="I102" i="12"/>
  <c r="I90" i="12"/>
  <c r="I83" i="12"/>
  <c r="H75" i="12"/>
  <c r="I68" i="12"/>
  <c r="H63" i="12"/>
  <c r="H61" i="12"/>
  <c r="I56" i="12"/>
  <c r="I53" i="12"/>
  <c r="I48" i="12"/>
  <c r="I40" i="12"/>
  <c r="I32" i="12"/>
  <c r="I24" i="12"/>
  <c r="I420" i="12"/>
  <c r="I375" i="12"/>
  <c r="I362" i="12"/>
  <c r="I330" i="12"/>
  <c r="H247" i="12"/>
  <c r="I349" i="12"/>
  <c r="I254" i="12"/>
  <c r="H417" i="12"/>
  <c r="I343" i="12"/>
  <c r="I323" i="12"/>
  <c r="I300" i="12"/>
  <c r="I288" i="12"/>
  <c r="I273" i="12"/>
  <c r="I401" i="12"/>
  <c r="I347" i="12"/>
  <c r="I332" i="12"/>
  <c r="I320" i="12"/>
  <c r="I309" i="12"/>
  <c r="I287" i="12"/>
  <c r="I271" i="12"/>
  <c r="I418" i="12"/>
  <c r="I412" i="12"/>
  <c r="I408" i="12"/>
  <c r="I397" i="12"/>
  <c r="I379" i="12"/>
  <c r="I359" i="12"/>
  <c r="I327" i="12"/>
  <c r="I267" i="12"/>
  <c r="I336" i="12"/>
  <c r="I306" i="12"/>
  <c r="I294" i="12"/>
  <c r="I283" i="12"/>
  <c r="I276" i="12"/>
  <c r="H149" i="12"/>
  <c r="H129" i="12"/>
  <c r="H123" i="12"/>
  <c r="H117" i="12"/>
  <c r="H111" i="12"/>
  <c r="I243" i="12"/>
  <c r="H145" i="12"/>
  <c r="H139" i="12"/>
  <c r="H132" i="12"/>
  <c r="H125" i="12"/>
  <c r="H121" i="12"/>
  <c r="H114" i="12"/>
  <c r="H108" i="12"/>
  <c r="H243" i="12"/>
  <c r="H49" i="12"/>
  <c r="H41" i="12"/>
  <c r="H33" i="12"/>
  <c r="H25" i="12"/>
  <c r="H246" i="12"/>
  <c r="B30" i="5"/>
  <c r="C16" i="5"/>
  <c r="C17" i="5" s="1"/>
  <c r="C18" i="5" s="1"/>
  <c r="C19" i="5" s="1"/>
  <c r="C20" i="5" s="1"/>
  <c r="C21" i="5" s="1"/>
  <c r="C22" i="5" s="1"/>
  <c r="C23" i="5" s="1"/>
  <c r="C24" i="5" s="1"/>
  <c r="C25" i="5" s="1"/>
  <c r="C26" i="5" s="1"/>
  <c r="C27" i="5" s="1"/>
  <c r="C28" i="5" s="1"/>
  <c r="C29" i="5" s="1"/>
  <c r="D75" i="5" l="1"/>
  <c r="G9" i="5" l="1"/>
  <c r="G10" i="5"/>
  <c r="G11" i="5"/>
  <c r="G12" i="5"/>
  <c r="G8" i="5"/>
  <c r="I9" i="5"/>
  <c r="I10" i="5"/>
  <c r="I11" i="5"/>
  <c r="I12" i="5"/>
  <c r="I8" i="5"/>
  <c r="K12" i="5" l="1"/>
  <c r="K10" i="5"/>
  <c r="K8" i="5"/>
  <c r="K9" i="5"/>
  <c r="K11" i="5"/>
  <c r="G13" i="5"/>
  <c r="H8" i="5" s="1"/>
  <c r="I13" i="5"/>
  <c r="J9" i="5" s="1"/>
  <c r="D9" i="5"/>
  <c r="D10" i="5"/>
  <c r="D11" i="5"/>
  <c r="D12" i="5"/>
  <c r="D8" i="5"/>
  <c r="B9" i="5"/>
  <c r="L9" i="5" s="1"/>
  <c r="B10" i="5"/>
  <c r="L10" i="5" s="1"/>
  <c r="B11" i="5"/>
  <c r="L11" i="5" s="1"/>
  <c r="B12" i="5"/>
  <c r="L12" i="5" s="1"/>
  <c r="B8" i="5"/>
  <c r="L8" i="5" s="1"/>
  <c r="F10" i="5" l="1"/>
  <c r="F9" i="5"/>
  <c r="N8" i="5"/>
  <c r="P8" i="5" s="1"/>
  <c r="F8" i="5"/>
  <c r="N11" i="5"/>
  <c r="P11" i="5" s="1"/>
  <c r="F11" i="5"/>
  <c r="N12" i="5"/>
  <c r="P12" i="5" s="1"/>
  <c r="F12" i="5"/>
  <c r="L13" i="5"/>
  <c r="M9" i="5" s="1"/>
  <c r="N10" i="5"/>
  <c r="P10" i="5" s="1"/>
  <c r="N9" i="5"/>
  <c r="P9" i="5" s="1"/>
  <c r="H11" i="5"/>
  <c r="H12" i="5"/>
  <c r="H10" i="5"/>
  <c r="H9" i="5"/>
  <c r="J12" i="5"/>
  <c r="J8" i="5"/>
  <c r="J10" i="5"/>
  <c r="J11" i="5"/>
  <c r="B13" i="5"/>
  <c r="C12" i="5" s="1"/>
  <c r="D13" i="5"/>
  <c r="E10" i="5" s="1"/>
  <c r="M12" i="5" l="1"/>
  <c r="N13" i="5"/>
  <c r="O9" i="5" s="1"/>
  <c r="E12" i="5"/>
  <c r="E11" i="5"/>
  <c r="M11" i="5"/>
  <c r="C11" i="5"/>
  <c r="M8" i="5"/>
  <c r="E8" i="5"/>
  <c r="M10" i="5"/>
  <c r="E9" i="5"/>
  <c r="C8" i="5"/>
  <c r="C9" i="5"/>
  <c r="C10" i="5"/>
  <c r="O11" i="5" l="1"/>
  <c r="O10" i="5"/>
  <c r="O8" i="5"/>
  <c r="O12" i="5"/>
</calcChain>
</file>

<file path=xl/sharedStrings.xml><?xml version="1.0" encoding="utf-8"?>
<sst xmlns="http://schemas.openxmlformats.org/spreadsheetml/2006/main" count="14501" uniqueCount="5151">
  <si>
    <t>FASTPASS</t>
  </si>
  <si>
    <t>ONG</t>
  </si>
  <si>
    <t>FP7-SECURITY</t>
  </si>
  <si>
    <t>SEC-2012.3.4-6</t>
  </si>
  <si>
    <t>FP7</t>
  </si>
  <si>
    <t>A harmonized, modular reference system for all European automated border crossing points</t>
  </si>
  <si>
    <t>2013-01-01</t>
  </si>
  <si>
    <t>2017-03-31</t>
  </si>
  <si>
    <t>FastPass will establish and demonstrate a harmonized, modular approach for Automated Border Control (ABC) gates. FastPass brings together key players of the entire ABC value chain - system and component producers, research institutions, governmental authorities and end-users.
The development of a harmonized ABC gate will be accomplished with continuous end-user involvement. The entire innovation process, from components development to the final design of the user interface, will continuously be evaluated by the two end user groups, travellers and border guards.
Border control is a major challenge for security and mobility within the EU. Travellers request a minimum delay and a speedy border crossing, while Border Guards must fulfil their obligation to secure the EUs borders against illegal immigration and other threats. Fastpass will serve both demands at the same time to keep security at the highest level while increasing the speed and the comfort for all legitimate travellers at all border control points.
The FastPass ABC process will be designed to address both requirements with equal emphasis. One aspect of a speedy border crossing by legitimate travellers is a harmonised user interface. This will allow frequent travellers from Europe and third country states to pass through an ABC with minimum delay, using the full potential of ID documents. Improved traveller identification technologies, such as new biometric modules will increase the security of the ABC process and minimise spoofing.
A demonstration and evaluation at all types of border (air, land and sea) will be implemented in at least three different member states. Compliance with European societal values and citizens’ rights is central to the acceptance of the developed technologies, and will accompany the development and end-user interaction throughout the project.
FastPass will develop a reference architecture for ABC gates, and will pursue a European initiative for a global standard in ABC technology.</t>
  </si>
  <si>
    <t>FP7-SEC-2012-1</t>
  </si>
  <si>
    <t>CP-IP</t>
  </si>
  <si>
    <t>AIT AUSTRIAN INSTITUTE OF TECHNOLOGY GMBH</t>
  </si>
  <si>
    <t>AT</t>
  </si>
  <si>
    <t>DIMOTIKO LIMENIKO TAMEIO MYKONOU;MINISTRY OF THE INTERIOR;INSPECTORATUL GENERAL AL POLITIEI DE FRONTIERA;INTERNATIONAL CENTRE FOR MIGRATION POLICY DEVELOPMENT;FLUGHAFEN WIEN AG;THE UNIVERSITY OF READING;VERIDOS GMBH;TEKNOLOGIAN TUTKIMUSKESKUS VTT OY;MAGNETIC AUTOCONTROL GMBH;FRAUNHOFER GESELLSCHAFT ZUR FOERDERUNG DER ANGEWANDTEN FORSCHUNG E.V.;BUNDESMINISTERIUM FUER INNERES;TAMPEREEN YLIOPISTO;FRAPORT AG FRANKFURT AIRPORT SERVICES WORLDWIDE;OESTERREICHISCHE STAATSDRUCKEREI GMBH;DELTABIT OY;MODI MODULAR DIGITS GMBH;GIESECKE &amp; DEVRIENT GESELLSCHAFT MIT BESCHRANKTER HAFTUNG;ITTI SP ZOO;THE CHANCELLOR, MASTERS AND SCHOLARS OF THE UNIVERSITY OF OXFORD;REGULA BALTIJA SIA;KATHOLIEKE UNIVERSITEIT LEUVEN;SECUNET SECURITY NETWORKS AG;MIRASYS OY;TEKNOLOGIAN TUTKIMUSKESKUS VTT;GUNNEBO ENTRANCE CONTROL LIMITED;INTREPID MINDS LTD;JRC -JOINT RESEARCH CENTRE- EUROPEAN COMMISSION;FINAVIA OYJ</t>
  </si>
  <si>
    <t>EL;FI;RO;AT;UK;DE;PL;LV;BE</t>
  </si>
  <si>
    <t>SMART</t>
  </si>
  <si>
    <t>SEC-2010.6.5-2</t>
  </si>
  <si>
    <t>Scalable Measures for Automated Recognition Technologies</t>
  </si>
  <si>
    <t>2011-06-01</t>
  </si>
  <si>
    <t>2014-05-31</t>
  </si>
  <si>
    <t>Automated recognition of individuals and/or pre-determined traits or risk factors/criteria lies at the basis, indeed is the very raison d’être, of smart surveillance systems. Yet new EU regulations and specifically those on information sharing between police and security forces explicitly prohibit automated decision-taking regarding individuals unless “authorised by a law which also lays down measures to safeguard the data subject’s legitimate interests” (art 7, CFD 2008/977/JHA). Where are these laws, what can these measures be and what else should the laws contain? Can the laws be technology-neutral but sector specific, thus permitting a measured approach to the appropriateness of smart surveillance technologies in key security applications? Can they be extended to all security applications of smart surveillance, even those not covered by CFD 2008/977/JHA or the proposed directive set to replace it? This project (SMART) addresses these and other questions through a comprehensive approach which combines a technical review of key application areas by sector with a review of existing pertinent legislation to  then produce a set of guidelines and a model law compliant with CFD 2008/977/JHA and EU Directive 46/95 and the proposed successor legislation. The project first focuses on one meaning of “measures” i.e. it uses expertise from police and security forces from inside and outside the EU to “measure” (as in “calculate”) risk factors in a number of priority application areas for smart surveillance technologies including border control, crowd-control, counter-terrorism and e-government. Bringing together some of Europe’s leading experts on data protection with senior police officers responsible for using surveillance in the most CCTV-intensive cities in the world, SMART evaluates the appropriateness and available safeguards for on-line surveillance and associated risks inherent in data-sharing and exchange. Having thus identified appropriate instances of application as well as a number of technical, procedural and legal options for safeguards, the project moves on to create a tool-kit which would be useful to system designers, policy makers and legislative draughtsmen across Europe (and hopefully beyond). At this stage the project turns to a second meaning of “measures” i.e. it would bring to bear significant EU-wide expertise in data protection legislation in order to prepare a draft model law which would contain a number of measures providing adequate safeguards for the data subject and thus rendering use of smart surveillance compliant with CFD 2008/977/JHA and its proposed successor and other applicable regulations.</t>
  </si>
  <si>
    <t>FP7-SEC-2010-1</t>
  </si>
  <si>
    <t>CP</t>
  </si>
  <si>
    <t>UNIVERSITA TA MALTA</t>
  </si>
  <si>
    <t>MT</t>
  </si>
  <si>
    <t>IDEMIA IDENTITY &amp; SECURITY FRANCE;Edith Cowan University;THE INTERNATIONAL CRIMINAL POLICE ORGANIZATION;UNIVERSITATEA BABES BOLYAI;Masarykova univerzita;THE UNIVERSITY OF SHEFFIELD;LABORATORIO DI SCIENZE DELLA CITTADINANZA;UNIVERSITAT WIEN;UNIVERSIDAD DE LEON;GEORG-AUGUST-UNIVERSITAT GOTTINGEN STIFTUNG OFFENTLICHEN RECHTS;MAYOR'S OFFICE FOR POLICING AND CRIME;UNIVERZITA KOMENSKEHO V BRATISLAVE;CONSIGLIO NAZIONALE DELLE RICERCHE;UNIVERSITY OF CENTRAL LANCASHIRE;UNIVERSITAT DE BARCELONA;UNIVERSITETET I OSLO;RIJKSUNIVERSITEIT GRONINGEN;PRAVO I INTERNET FOUNDATION;UNIVERZA V LJUBLJANI;GOTTFRIED WILHELM LEIBNIZ UNIVERSITAET HANNOVER</t>
  </si>
  <si>
    <t>FR;AU;RO;CZ;UK;IT;AT;ES;DE;SK;NO;NL;BG;SI</t>
  </si>
  <si>
    <t>SEABILLA</t>
  </si>
  <si>
    <t>SEC-2009-3.2-02</t>
  </si>
  <si>
    <t>Sea Border Surveillance</t>
  </si>
  <si>
    <t>2010-06-01</t>
  </si>
  <si>
    <t>2014-02-28</t>
  </si>
  <si>
    <t>The SeaBILLA proposal aims to 1) define the architecture for cost-effective European Sea Border Surveillance systems, integrating space, land, sea and air assets, including legacy systems; 2) apply advanced technological solutions to increase performances of surveillance functions; 3) develop and demonstrate significant improvements in detection, tracking, identification and automated behaviour analysis of all vessels, including hard to detect vessels, in open waters as well as close to coast. SeaBILLA is based on requirements for Sea Border Surveillance defined by experienced operational users. These requirements have been transformed into Scenarios, included in Annex to this proposal, representative of gaps and opportunities for fruitful cooperative information exchange between Members States a) for fighting drug trafficking in the English Channel; b) for addressing illegal immigration in the South Mediterranean; c) for struggling illicit activities in open-sea in the Atlantic waters from Canary Islands to the Azores; in coherence with the EU Integrated Maritime Policy, EUROSUR and Integrated Border Management, and in compliance with Member States sovereign prerogatives. The project will provide concrete added value and benefits for users, by providing a solution that can be implemented at national and EU level to increase effectiveness, pool resources and address Maritime Security and Safety challenges; for world competitiveness of EU industries, by increasing knowledge and reducing risks for future product investments; for European citizens, by providing effectively deployable solutions for law enforcement along the European sea borders. SeaBILLA will be carried out by a reliable team of major European system integrators, technology providers and leading research organizations, establishing strong links with several EU and national projects and assuring worldwide exploitation of project results.</t>
  </si>
  <si>
    <t>FP7-SEC-2009-1</t>
  </si>
  <si>
    <t>SELEX ES SPA</t>
  </si>
  <si>
    <t>IT</t>
  </si>
  <si>
    <t>THALES DEUTSCHLAND GMBH;TOTALFORSVARETS FORSKNINGSINSTITUT;UNIVERSITY OF PORTSMOUTH HIGHER EDUCATION CORPORATION;CORRELATION SYSTEMS LTD;HITT HOLLAND INSTITUTE OF TRAFFIC TECHNOLOGY BV;NEDERLANDSE ORGANISATIE VOOR TOEGEPAST NATUURWETENSCHAPPELIJK ONDERZOEK TNO;TTI NORTE, S.L.;TELESPAZIO SPA;SPACE APPLICATIONS SERVICES NV;THALES SIX GTS FRANCE SAS;SELEX SISTEMI INTEGRATI SPA;THALES ALENIA SPACE ITALIA SPA;E-GEOS SPA;BAE SYSTEMS (OPERATIONS) LIMITED;AIRBUS HELICOPTERS ESPANA SA;UNIVERSIDAD DE MURCIA;INDRA SISTEMAS SA;MONDECA SA;THALES DMS FRANCE SAS;AIRBUS DS SAS;ALENIA AERMACCHI SPA;SAFRAN ELECTRONICS &amp; DEFENSE;EDISOFT-EMPRESA DE SERVICOS E DESENVOLVIMENTO DE SOFTWARE SA;THALES ALENIA SPACE FRANCE SAS;UCL Elizabeth Garrett Anderson Institute for Women’s Health;CONSORZIO NAZIONALE INTERUNIVERSITARIO PER LE TELECOMUNICAZIONI;JRC -JOINT RESEARCH CENTRE- EUROPEAN COMMISSION</t>
  </si>
  <si>
    <t>DE;SE;UK;IL;NL;ES;IT;BE;FR;PT</t>
  </si>
  <si>
    <t>INGRESS</t>
  </si>
  <si>
    <t>SEC-2012.3.4-2</t>
  </si>
  <si>
    <t>Innovative Technology for Fingerprint Live Scanners</t>
  </si>
  <si>
    <t>2013-11-01</t>
  </si>
  <si>
    <t>2017-04-30</t>
  </si>
  <si>
    <t>The objective of INGRESS is to research, develop and validate innovative technology to take fingerprint images by looking at additional biometrics associated with the finger. The project will pave the way to the manufacturing of innovative fingerprint scanners capable of properly sensing fingerprints of intrinsic very-low quality and/or characterized by superficial skin disorders.
The project focuses on capturing sub-surface fingerprint and delivering a high-quality image. The technology stream of the project focuses on medical imaging technique, such as ultrasound and Full Field Optical Coherence Tomography (FFOCT), to acquire the fingerprint matrix in the dermis. Furthermore, INGRESS studies the use of Printed Organic Electronics (POE) technologies and components, such as the passive matrix of Organic Light Emitting Diodes (OLED) and Organic Photo Diodes (OPDs) to create a new generation of high resolution fingerprint sensors.
We propose to evaluate the INGRESS’ mock-ups in laboratory to compare them with legacy sensors. Tests in the field will evaluate the technology performance, the usability and user acceptance of the solution. INGRESS exploits both standard approaches and novel metrics to evaluate the operational quality of fingerprint scanners.
In parallel of the technology stream, the project will investigate the potential ethical, legal and societal issues for these novel technologies. The R&amp;D process will integrate, all along the project, the results from this investigation, to guarantee that all end-products will be fully compatible/compliant with current trends in European and international privacy and data protection standards, following the internationally-endorsed foundational principles of Privacy by Design.
INGRESS will both validate the developed technologies and propose a technology development roadmap for the purpose of using fingerprints from the identity document in border control and law enforcement applications.</t>
  </si>
  <si>
    <t>CP-FP</t>
  </si>
  <si>
    <t>IDEMIA IDENTITY &amp; SECURITY FRANCE</t>
  </si>
  <si>
    <t>FR</t>
  </si>
  <si>
    <t>CSEM CENTRE SUISSE D'ELECTRONIQUE ET DE MICROTECHNIQUE SA - RECHERCHE ET DEVELOPPEMENT;UNIVERSITE DE LAUSANNE;TURKIYE BILIMSEL VE TEKNOLOJIK ARASTIRMA KURUMU;HOGSKOLEN I GJOVIK;ALMA MATER STUDIORUM - UNIVERSITA DI BOLOGNA;RIJKSUNIVERSITEIT GRONINGEN;CENTRE NATIONAL DE LA RECHERCHE SCIENTIFIQUE CNRS;MINISTERE DE L'INTERIEUR;NORGES TEKNISK-NATURVITENSKAPELIGE UNIVERSITET NTNU;PRZEDSIEBIORSTWO BADAWCZO-PRODUKCYJNE OPTEL SPOLKA Z OGRANICZONA ODPOWIEDZIALNOSCIA</t>
  </si>
  <si>
    <t>CH;TR;NO;IT;NL;FR;PL</t>
  </si>
  <si>
    <t>CLOSEYE</t>
  </si>
  <si>
    <t>SEC-2012.3.1-2</t>
  </si>
  <si>
    <t>Collaborative evaLuation Of border Surveillance technologies in maritime Environment bY pre-operational validation of innovativE solutions</t>
  </si>
  <si>
    <t>2013-04-01</t>
  </si>
  <si>
    <t>2017-02-28</t>
  </si>
  <si>
    <t>CLOSEYE comes to life with the aim of providing the EU with an operational and technical framework that would increase situational awareness and improve the reaction capability of authorities surveying the external borders of the EU. This initiative also comes in response to an urgent sudden major challenge for the control of the migratory pressure from the North African coast and to a limited market providing innovative solutions for the accomplishment of major operational objectives.
CLOSEYE articulates this POV through three phases encompassing the necessary activities to:
•	identify the problem and the alternatives
•	demonstrate that there are existing innovative solutions which provide the required additional capabilities
•	to assess the performance levels of these solutions
•	and to evaluate the experimentation results and promote their extensibility to future solutions.
The CLOSEYE consortium has assembled the most representative public authorities in charge of the surveillance of the southern EU maritime border, ensuring not only a remarkable expertise at technical and operational level, but also a privileged positioning with respect to the main hot spots for maritime irregular cross-border activities and ensuring access to the existing surveillance systems and assets to support the validation process.
The second pillar of the project will be the security industry, which will be called to demonstrate the efficiency and effectiveness of specific solutions in order to fulfill real user demands. The assessment of the performance levels of the solutions proposed by the industry will be conducted through a series of exercises, both technical and operational, in at least two different scenarios.
By promoting this competitive testing and assessment of the potential solutions, CLOSEYE will pave the way towards the definition of future in integrated surveillance solutions from a fact-checked perspective, validated by users.</t>
  </si>
  <si>
    <t>CP-CSA</t>
  </si>
  <si>
    <t>MINISTERIO DEL INTERIOR</t>
  </si>
  <si>
    <t>ES</t>
  </si>
  <si>
    <t>INGENIERIA DE SISTEMAS PARA LA DEFENSA DE ESPANA SA-SME MP;AGENZIA SPAZIALE ITALIANA;EUROPEAN UNION SATELLITE CENTRE;MINISTERIO DA ADMINISTRACAO INTERNA;MINISTERO DELLA DIFESA</t>
  </si>
  <si>
    <t>ES;IT;PT</t>
  </si>
  <si>
    <t>SCIIMS</t>
  </si>
  <si>
    <t>SEC-2007-1.3-06</t>
  </si>
  <si>
    <t>Strategic Crime and Immigration Information Management System</t>
  </si>
  <si>
    <t>2009-11-01</t>
  </si>
  <si>
    <t>2012-10-31</t>
  </si>
  <si>
    <t>People trafficking and People Smuggling has long been a problem for European Governments, adversely affecting the security of their citizens. In many cases women and children are exploited for the sex trade and labour exploitation.  In formulating the SCIIMS project the consortium will focus upon an overarching question from which the developed system, demonstration and experimentation will answer:  In the European Union context how can new capabilities improve the ability to search, mine, and fuse information from National, trans-national,  private and other sources, to discover trends and patterns for increasing shared situational awareness and improving decision making, within a secure infrastructure to facilitate the combating of organised crime and in particular people trafficking to enhance the security of citizens?   The programme objectives are: 1) Development and application of information management techniques enabling information to be fused, and shared nationally and trans-nationally within a secure information infrastructure in accordance with EU Crime and Immigration Agencies information needs; 2) Development and application of tools to assist in decision making in order to predict, analyse and intervene with likely people trafficking and smuggling sources, events, and links to organised crime.  The SCIIMS Consortium will utilise State of the Art products which will form the platform to develop new innovative capabilities and technologies. This approach is designed to provide the EU with an early exploitation opportunity by the consortium &amp; User Groups. Capabilities and technologies will include:  - Data Mining of large data sets utilising a data stream approach. - Information Management, and fusion techniques in order to analyse relationships between different pieces of information. - Web/database semantics tools to provide comprehensive search and retrieval of information. - Decision aids based on self learning probabilistic tools.</t>
  </si>
  <si>
    <t>FP7-SEC-2007-1</t>
  </si>
  <si>
    <t>BAE SYSTEMS INTEGRATED SYSTEM TECHNOLOGIES LTD</t>
  </si>
  <si>
    <t>UK</t>
  </si>
  <si>
    <t>ELSAG DATAMAT S.P.A.;COLUMBA GLOBAL SYSTEMS LIMITED;SELEX SISTEMI INTEGRATI SPA;INDRA SISTEMAS SA;SZAMITASTECHNIKAI ES AUTOMATIZALASI KUTATOINTEZET;UNIVERSIDADE DA CORUNA;GREEN FUSION LIMITED;DENODO TECHNOLOGIES SL</t>
  </si>
  <si>
    <t>IT;IE;ES;HU</t>
  </si>
  <si>
    <t>SECTRONIC</t>
  </si>
  <si>
    <t>SEC-2007-2.3-04</t>
  </si>
  <si>
    <t>Security System for Maritime Infrastructures, Ports and Coastal zones</t>
  </si>
  <si>
    <t>2008-02-01</t>
  </si>
  <si>
    <t>2012-01-31</t>
  </si>
  <si>
    <t>The SECTRONIC initiative addresses observation and protection of critical maritime infrastructures; Passenger and goods transport, Energy supply, and Port infrastructures. All accessible means of observation (offshore, onshore, air, space) of those infrastructures are exchanged via an onshore control center. The end-users themselves or permitted third-parties can access a composite of infrastructure observations in real-time. The end-users will be able to protect the infrastructure by non-lethal means in the scenario of a security concerned situation. The proposed system is a 24h small area surveillance system that is designed to be used on any ship, platform, container/oil/gas terminal or harbour. The initiative is an end-users driven R&amp;amp;D activity. The end-users represent the major market player in each of the three infrastructures: Passenger transport, Energy production, Energy transport, Commercial ports and Combined military/commercial ports. They have requested better security as they have direct relation and responsibility towards passengers &amp;amp; infrastructure, and are actively involved in the customization, testing, calibration, and validation activates ensuring fulfillment of their aspirations of protecting their high-value maritime assets. The R&amp;amp;D partners represents SMEs (MARSS, ACS, NURC, UNIRESEARCH), university (Chalmers University of Technology), Defense Research Institutes (FFI, NURC) and a classification society (DNV).</t>
  </si>
  <si>
    <t>MARINE &amp; REMOTE SENSING SOLUTIONS LIMITED</t>
  </si>
  <si>
    <t>BW Gas ASA;AUTORITA' PORTUALE DELLA SPEZIA;NATO SCIENCE &amp; TECHNOLOGY ORGANIZATION - CENTRE FOR MARITIME RESEARCH &amp; EXPERIMENTATION;ADVANCED COMPUTER SYSTEMS A.C.S. SRL;DNV AS;CARNIVAL PLC;UNIRESEARCH BV;FORSVARETS FORSKNINGINSTITUTT;BW OFFSHORE NORWAY AS;BW Offshore AS;HAVENBEDRIJF ROTTERDAM NV;CHALMERS TEKNISKA HOEGSKOLA AB</t>
  </si>
  <si>
    <t>NO;IT;UK;NL;SE</t>
  </si>
  <si>
    <t>ABC4EU</t>
  </si>
  <si>
    <t>ABC GATES FOR EUROPE</t>
  </si>
  <si>
    <t>2014-01-01</t>
  </si>
  <si>
    <t>2018-03-31</t>
  </si>
  <si>
    <t>During the last years, many ABC Gates have been deployed in the main European airports, most of them as pilot projects intended to test their capability to improve the border crossing processes in aspects such as speed, security, automation, false rejection reduction, etc.
Experience gained from these pilots has been periodically assessed within the Frontex ABC Workshops, where the need for a harmonised approach has been specifically addressed as one of the most urgent issues to be solved. In particular, harmonisation would be required in areas as e-passports management, biometrics, gate design, human interface, processes, PKD certificate exchange, signalling and interoperability.
On the other hand, EU Smart Border Initiative adds a new approach to be considered in ABC development: The inclusion of a RTP system for Third Country Nationals and an Entry Exit System.
ABC4EU will identify the requirements for an integrated, interoperable and citizen’s rights respectful ABC system at EU level, taking account of the experience gained from the previous pilots, projects and the future needs derived from the Smart Border and other EU and national initiatives and paying very special attention to citizen rights, privacy and other related ethical aspects.
ABC4EU will focus in the need for harmonisation in the design and operational features of ABC Gates, considering specially the full exploitation of the EU second generation passports and other accepted travel documents. In addition, RTP and EES will be specifically tested in the project to assess their feasibility and an EU level border management C4I concept will be developed for end user assessment.
ABC4EU intends to carry out a 2 steps system validation: Upgraded ABC systems in several MS covering all types of borders (airports, harbours and land borders) will be integrated with RTP and EES prototypes. Lessons learnt from this first step will be applied for a second and final testing.</t>
  </si>
  <si>
    <t>INDRA SISTEMAS SA</t>
  </si>
  <si>
    <t>INSPECTORATUL GENERAL AL POLITIEI DE FRONTIERA;LAUREA-AMMATTIKORKEAKOULU OY;SAFE ID SOLUTIONS GMBH;ETICAS RESEARCH AND CONSULTING SL;COGNITEC SYSTEMS GMBH;MINISTERUL AFACERILOR INTERNE;PRICEWATERHOUSECOOPERS AUDITORES S.L.;CENTRE FOR IRISH AND EUROPEAN SECURITY LIMITED;ATOS SPAIN SA;MINISTERIO DA ADMINISTRACAO INTERNA;DERMALOG IDENTIFICATION SYSTEMS GMBH;Politsei- ja Piirivalveamet;UNIVERSITA DEGLI STUDI DI MILANO;MINISTERIO DEL INTERIOR;VISION BOX - SOLUCOES DE VISAO PORCOMPUTADOR SA;UNIVERSIDAD REY JUAN CARLOS</t>
  </si>
  <si>
    <t>RO;FI;DE;ES;IE;PT;EE;IT</t>
  </si>
  <si>
    <t>TALOS</t>
  </si>
  <si>
    <t>SEC-2007-3.2-02</t>
  </si>
  <si>
    <t>Transportable Autonomous patrol for Land bOrder Surveillance</t>
  </si>
  <si>
    <t>2008-06-01</t>
  </si>
  <si>
    <t>2012-05-31</t>
  </si>
  <si>
    <t>The main objective of TALOS multidisciplinary project is to develop and field test the innovative concept of a mobile, modular, scalable, autonomous and adaptive system for protecting European borders. The conventional border protection systems are based mainly on expensive ground facilities installed along the entire length of the border used only to observe, detect and warn. This infrastructure is complemented by human patrols, where there is an access to the border line. The system developed within the TALOS project will be more versatile, efficient, flexible and cost effective. The complete system applies both aerial and ground unmanned vehicles, supervised by command and control centre, but in the TALOS project the emphasis will be put on application of UGV, communication and ability to command and control. The ground platforms will be both the watching stations and the first reaction patrols, which will inform the Control and Command Centre and an intruder about her/his situation, and will undertake the proper measures to stop the illegal action almost autonomously with supervision of border guard officers. The most important features of the system are scalability, autonomous operation, mobility and adaptability. It will be easy to “scale’ the system to the local requirements such as border length and topographic conditions. The system elements would operate autonomously using the set of rules defined by Command and Control centre. The rules modified from time to time during system operation will adapt the system to the variable tactics of border crossing (in the specific patrol scenario, area of operation, border topography, etc.) and will constantly improve performance in the long term. The consortium is formed of an experienced research teams from industry, research and academia from Belgium, Finland, France, Israel, Poland and Turkey, with established close links with end users (border guards), which gives good prospects for project success.</t>
  </si>
  <si>
    <t>SIEC BADAWCZA LUKASIEWICZ - PRZEMYSLOWY INSTYTUT AUTOMATYKI I POMIAROW PIAP</t>
  </si>
  <si>
    <t>PL</t>
  </si>
  <si>
    <t>HELLENIC AEROSPACE INDUSTRY SA;ISRAEL AEROSPACE INDUSTRIES LTD.;TTI NORTE, S.L.;DEFENDEC OU;ORANGE POLSKA SPOLKA AKCYJNA;SOCIETE NATIONALE DE CONSTRUCTION AEROSPATIALE SONACA SA;European Business Innovation &amp; Research Center SA;OFFICE NATIONAL D'ETUDES ET DE RECHERCHES AEROSPATIALES;POLITECHNIKA WARSZAWSKA;ITTI SP ZOO;STM Savunma Teknolojileri Muhendislik ve Ticaret A.S.;TEKNOLOGIAN TUTKIMUSKESKUS VTT;ASELSAN ELEKTRONIK SANAYI VE TICARET ANONIM SIRKETI</t>
  </si>
  <si>
    <t>EL;IL;ES;EE;PL;BE;RO;FR;TR;FI</t>
  </si>
  <si>
    <t>PERSEUS</t>
  </si>
  <si>
    <t>SEC-2010.3.1-1</t>
  </si>
  <si>
    <t>Protection of European seas and borders through the intelligent use of surveillance</t>
  </si>
  <si>
    <t>2011-01-01</t>
  </si>
  <si>
    <t>2015-06-30</t>
  </si>
  <si>
    <t>PERSEUS contributes to Europe’s efforts to monitor illegal migration and combat related crime and goods smuggling by proposing a large scale demonstration of a EU Maritime surveillance System of Systems, on the basis of existing national systems and platforms, enhancing them with innovative capabilities and moving beyond EUROSUR’s 2013 expectations, addressing key challenges:
 supporting the network created by National Contact Centres, Frontex and EMSA through increased capabilities, including transnational exchange of useful and available information, and associated procedures and mechanisms, thereby supporting the creation of a common information sharing environment
 generation of a common situational picture
 improved detection and identification of non collaborative/suspicious small boats and low flying aircraft
 enhanced and increasingly automated detection of abnormal vessel behaviours, identification of threats and tracking of reporting and non-reporting vessels
PERSEUS articulates this demonstration through 5 exercises grouped in 2 campaigns, implementing missions of drug trafficking and illegal migration control and delivering surveillance continuity from coastal areas to high seas.
PERSEUS delivers a comprehensive set of validated and demonstrated recommendations and proposes standards.
PERSEUS has assembled major users and providers, ensuring privileged access to existing surveillance systems and assets for an optimised coverage of the area of interest.  These users will define, assess and validate the alignment of PERSEUS’s recommendations to their needs. PERSEUS also includes an evolution mechanism to enlarge the user base and integrate emerging technologies during its lifetime.
PERSEUS will augment the effectiveness of operational capabilities of the existing systems – a relevant and coordinated contribution to the establishment of an integrated European-wide maritime border control system</t>
  </si>
  <si>
    <t>Força Aérea Portuguesa;INGENIERIA DE SISTEMAS PARA LA DEFENSA DE ESPANA SA-SME MP;DFRC AG;SES TECHCOM SA;LAUREA-AMMATTIKORKEAKOULU OY;SAAB AKTIEBOLAG;ECORYS NEDERLAND BV;SOFRESUD;INTUILAB;METEOSIM SL;LUXSPACE SARL;SATWAYS - PROIONTA KAI YPIRESIES TILEMATIKIS DIKTYAKON KAI TILEPIKINONIAKON EFARMOGON ETAIRIA PERIORISMENIS EFTHINIS EPE;CONSORCIO PARA EL DISENO, CONSTRUCCION, EQUIPAMIENTO Y EXPLOTACION DE LA PLATAFORMA OCEANICA DE CANARIAS;NATO SCIENCE &amp; TECHNOLOGY ORGANIZATION - CENTRE FOR MARITIME RESEARCH &amp; EXPERIMENTATION;NAVAL GROUP;BOEING AEROSPACE SPAIN;NATO SCIENCE AND TECHNOLOGY ORGANISATION;CORK INSTITUTE OF TECHNOLOGY;AIRBUS DS SAS;INSTITUTT FOR FREDSFORSKNING;MINISTERIO DA ADMINISTRACAO INTERNA;SKYTEK LIMITED;MINISTERE DE L'INTERIEUR, DE L'OUTREMER ET DES COLLECTIVITES TERRITORIALES DIRECTION DE LA DEFENSE ET DE LA SECURITE CIVILES;"NATIONAL CENTER FOR SCIENTIFIC RESEARCH ""DEMOKRITOS""";KENTRO MELETON ASFALEIAS;YPIRESIA DIACHEIRISIS EUROPAIKON KAI ANAPTYXIAKON PROGRAMMATON (Y.D.E.A.P.);AIRBUS DEFENCE AND SPACE SA;ENGINEERING - INGEGNERIA INFORMATICA SPA;Ajeco Oy;MINISTRY OF NATIONAL DEFENCE, GREECE;INOV INSTITUTO DE ENGENHARIA DE SISTEMAS E COMPUTADORES, INOVACAO;GUARDIA CIVIL ESPANOLA</t>
  </si>
  <si>
    <t>PT;ES;CH;LU;FI;SE;NL;FR;EL;IT;BE;IE;NO</t>
  </si>
  <si>
    <t>AMASS</t>
  </si>
  <si>
    <t>SEC-2007-3.3-02</t>
  </si>
  <si>
    <t>Autonomous maritime surveillance system</t>
  </si>
  <si>
    <t>2008-03-01</t>
  </si>
  <si>
    <t>2011-08-31</t>
  </si>
  <si>
    <t>The Autonomous Maritime Surveillance System (AMASS) will be for the observation and security of wide critical maritime areas in order to reduce actual and potential illegal immigration and the trafficking of drugs, weapons and illicit substances. The surveillance system will consist of autonomous, unmanned surveillance buoys with active and passive sensors, the key sensors being un-cooled thermal imagers connected as a network with wideband radio. Further sensors will include hydrophone arrays and possibly other sensors e.g. CCD camera. A sophisticated data fusion process will enable the transmission of relevant information. Alarms from the system will be displayed on a map system in blue border surveillance command centres providing information on location and direction. It will also be possible for the operator to switch directly to a video stream to view the detected image. AMASS will be a capability for integrated blue border surveillance. In order to realise this system a number of advances in the state of the art are required such as the development of stable autonomous maritime platforms and “Hot Spot” detection in the difficult maritime environment. The consortium includes the European market leader for optronic border surveillance technology, 4 SMEs, 1 University, 3 Institutes (including one charged with the search and rescue control network coordination for the Canary Islands) and one national armed forces responsible for border protection.</t>
  </si>
  <si>
    <t>CARL ZEISS OPTRONICS GMBH</t>
  </si>
  <si>
    <t>DE</t>
  </si>
  <si>
    <t>IQ wireless GmbH;OSRODEK BADAWCZO-ROZWOJOWY CENTRUM TECHNIKI MORSKIEJ SPOLKA AKCYJNA;UNIVERSIDAD DE LAS PALMAS DE GRAN CANARIA;Armed Forces Malta;FRAUNHOFER GESELLSCHAFT ZUR FOERDERUNG DER ANGEWANDTEN FORSCHUNG E.V.;Crabbe Consulting Ltd;FUGRO OCEANOR AS;INSTITUTO CANARIO DE CIENCIAS MARINAS;HSF spol. s r.o. Sokolov</t>
  </si>
  <si>
    <t>DE;PL;ES;MT;UK;NO;CZ</t>
  </si>
  <si>
    <t>FP7-SEC-2011-1</t>
  </si>
  <si>
    <t>INSTITUTO NACIONAL DE TECNICA AEROESPACIAL ESTEBAN TERRADAS</t>
  </si>
  <si>
    <t>EWISA</t>
  </si>
  <si>
    <t>SEC-2013.3.2-1</t>
  </si>
  <si>
    <t>EARLY WARNING FOR INCREASED SITUATIONAL AWARENESS</t>
  </si>
  <si>
    <t>2014-09-01</t>
  </si>
  <si>
    <t>2019-06-30</t>
  </si>
  <si>
    <t>This project proposal EARLY WARNING FOR INCREASED SITUATIONAL AWARENESS (EWISA) is addressing the FP7 Theme for Security Research the work programme topic SEC-2013.3.2-1 Pre-Operational Validation (POV) on land borders, the topic Area 10.3.2 Land borders as is aimed to promote further cooperation between public authorities as the end-users on developing new solutions to improve the quality and efficiency of public services related to security issues on topics of common European interest. The proposal is in the area of Activity 10.3, regarding the Intelligent Surveillance and Border Security with the specific funding scheme Pre-Operational Validation (POV), a Combination of Collaborative Project and Coordination (CP-CSA) and Support Action.
The project implements the actual strategic approach of Frontex, expressed in EuroSur , through which an intelligence picture of possible threats against MS is obtained, picture created outside the MS and Schengen area, through the combination of radar pictures with video pictures and with the intelligence collected from the sensor stations together with the ones from the MS partners, from checked sources. The threats which are subject to analysis in this project are the following: a) illegal migration, b) smuggling, c) trafficking in drugs and forbidden materials, d) trafficking in weapons
The project will provide not only the assessment of a stand-alone technology, but also assessment of the integration into current surveillance infrastructure of the new capabilities provided by the industry.
The objective  is to increase intelligence in video surveillance. The  approach is a process like entity, which consists of:
• camera-specific processes
• a modular implementation of successive analysis layers, which is applied for optimal situational awareness: chaining, motion, figure.
• In addition to the camera's processing capabilities, the network consists of: sensors, network analysis and system for control room.</t>
  </si>
  <si>
    <t>FP7-SEC-2013-1</t>
  </si>
  <si>
    <t>KENTRO MELETON ASFALEIAS</t>
  </si>
  <si>
    <t>EL</t>
  </si>
  <si>
    <t>MINISTRY OF THE INTERIOR;INSPECTORATUL GENERAL AL POLITIEI DE FRONTIERA;MINISTERIO DEL INTERIOR</t>
  </si>
  <si>
    <t>FI;RO;ES</t>
  </si>
  <si>
    <t>SNOOPY</t>
  </si>
  <si>
    <t>SEC-2012.3.4-4</t>
  </si>
  <si>
    <t>Sniffer for concealed people discovery</t>
  </si>
  <si>
    <t>2016-12-31</t>
  </si>
  <si>
    <t>'Integration of a handheld artificial sniffer system for customs/police inspection purposes e.g. the control of freight containers. The artificial system should be able to seek first hidden persons and second also controlled goods, illicit drugs and safety and security hazards.
The instrument consists of a gas- and vapour sampling pump unit, an enrichment unit, a desorption unit, a detection unit (sensor array) and an alarm indicator unit. The air sampling modus needs a high air flow in order to sample and enrich a lot of target gases and the detection modus needs a low air flow modus for transporting the targets after the desorption process as low diluted as possible to the detector.
The target gases cover human perspirations like carbonic acids, aldehydes, thiolic compounds and nitrogen compounds and the human breathing product CO2. Different kinds of sensors will be used so that each target can be detected as selective as possible.
For providing an estimation of the probability of the presence of humans inside the inspected area pattern recognition will be used.
The sniffer instrument will be benchmarked towards dogs and towards ion mobility spectrometry.'</t>
  </si>
  <si>
    <t>UNIVERSITA DEGLI STUDI DI BRESCIA</t>
  </si>
  <si>
    <t>UNIVERSITA DEGLI STUDI DI ROMA TOR VERGATA;AIRBUS DEFENCE AND SPACE GMBH;CONSIGLIO NAZIONALE DELLE RICERCHE;KENTRO MELETON ASFALEIAS;C-TECH INNOVATION LIMITED</t>
  </si>
  <si>
    <t>IT;DE;EL;UK</t>
  </si>
  <si>
    <t>MOBILEPASS</t>
  </si>
  <si>
    <t>SEC-2013.3.2-3</t>
  </si>
  <si>
    <t>A secure, modular and distributed mobile border control solution for European land border crossing points</t>
  </si>
  <si>
    <t>2014-05-01</t>
  </si>
  <si>
    <t>MobilePass will focus on research and development towards technologically advanced mobile equipment at land border crossing points. This will allow border control authorities to check European, visa-holding and frequent third country travellers in a comfortable, fast and secure way. The mobile solution incorporates new technologies needed in mobile scenarios and embeds them in the actual border crossing workflow to speed up control procedures.
MobilePass brings together system- and component producers, research institutions and governmental authorities. The entire innovation process, from development to integration, will continuously be evaluated by border guard authorities.
Promoting both security and mobility within the EU Border control is a major challenge for member states border control authorities. Travellers request a minimum delay and a convenient, non-intrusive border crossing, while border guards must fulfil their obligation to secure the EUs borders against illegal immigration, terrorisms, crime and other threats.
The MobilePass development process addresses both requirements with equal emphasis, keep security at the highest level while increasing the speed and the comfort for all legitimate travellers. Aspects of a fast border crossing by legitimate travellers are a (i) reliable and convenient capture of biometric and passport data, (ii) dependable, secure wireless data transfer, (iii) and a modular mobile equipment optimized to the border control workflow. Improved traveller identification technologies, such as contactless fingerprint capture and advanced mobile facial capture will increase the security, minimise spoofing and evasion, while making the control less cumbersome for passengers.
A system evaluation and demonstration will be done in two different member states. Compliance with European societal values and citizens’ rights is central to the acceptance of the developed technologies, and will accompany the development throughout the project.</t>
  </si>
  <si>
    <t>INSPECTORATUL GENERAL AL POLITIEI DE FRONTIERA;VERIDOS GMBH;FRAUNHOFER GESELLSCHAFT ZUR FOERDERUNG DER ANGEWANDTEN FORSCHUNG E.V.;UNIVERSITEIT MAASTRICHT;INDRA SISTEMAS SA;VIDEMO INTELLIGENTE VIDEOANALYSE GMBH &amp; CO KG;MINISTERIO DEL INTERIOR;GIESECKE &amp; DEVRIENT GESELLSCHAFT MIT BESCHRANKTER HAFTUNG;ITTI SP ZOO;REGULA BALTIJA SIA;UNIVERSIDAD CARLOS III DE MADRID</t>
  </si>
  <si>
    <t>RO;DE;NL;ES;PL;LV</t>
  </si>
  <si>
    <t>ARGUS 3D</t>
  </si>
  <si>
    <t>SEC-2007-3.3-01</t>
  </si>
  <si>
    <t>AiR Guidance and Surveillance 3D</t>
  </si>
  <si>
    <t>2009-12-01</t>
  </si>
  <si>
    <t>2013-02-28</t>
  </si>
  <si>
    <t>The project aims to improve the detection of manned and unmanned platforms by exploiting the treatment of more accurate information of cooperative as well as non-cooperative flying objects, in order to identify potentially threats. The scope will be reached by managing the 3D position data in region including extended border lines and large areas, 24 hours a day and in all weather conditions, derived from enhanced existing Primary Surveillance Radar (PSR), together whit conventional data and information coming via various passive radar technique in order to extend the airspace coverage and to enhance the target recognition capability of the surveillance systems. Thus, the security could be enhanced in large areas, at sustainable costs, by improving the recognition of non-cooperative target through more accurate information on it’s characteristics and/or more accurate positioning. The final objective of the research consists of study, design and realization of a simple demonstrator of a low cost, interoperable, radar based, system able to identify, all kinds of non-cooperative threat with the contribution of data coming from: - an innovative three-dimensional PSR - conventional sensors (Primary radar, Secondary radar, ADBS, etc…) - a network composed by a multitude of multi-operational passive, bistatic and high resolution radar. The system core will performs mainly an opportune Fusion of the such data and an accurate control of Consistency enhancing the early warning alerts capacities of final user based on a detailed 3D map of the area under surveillance with additional information on the nature of the target and on the alert level selected considering the track, the direction and a trajectory prediction of the target performed by the included Decision Support module.</t>
  </si>
  <si>
    <t>ECONET S.L.;BUMAR ELEKTRONIKA SA;FRAUNHOFER GESELLSCHAFT ZUR FOERDERUNG DER ANGEWANDTEN FORSCHUNG E.V.;ENAV SPA;SELEX SISTEMI INTEGRATI SPA;DEPENDABLE REAL TIME SYSTEMS LTD;CIAOTECH Srl;ISO Software Systeme GmbH;UCL Elizabeth Garrett Anderson Institute for Women’s Health;REDHADA SL;UNIVERSITA DEGLI STUDI DI ROMA LA SAPIENZA;SESM SOLUZIONI EVOLUTE PER LA SISTEMISTICA E I MODELLI S.C.A.R.L.</t>
  </si>
  <si>
    <t>ES;PL;DE;IT;UK</t>
  </si>
  <si>
    <t>FIDELITY</t>
  </si>
  <si>
    <t>SEC-2011.3.4-1</t>
  </si>
  <si>
    <t>Fast and trustworthy Identity Delivery and check with ePassports leveraging Traveler privacy</t>
  </si>
  <si>
    <t>2012-02-01</t>
  </si>
  <si>
    <t>2016-01-31</t>
  </si>
  <si>
    <t>Significant efforts have been invested to strengthen border ID checks with biometrics Travel Documents embedding electronic chips (ePassport). However, problems appeared regarding fraud in the ePassport issuing process, citizen losing control on their personal data, difficulties in certificates management, and shortcomings in convenience, speed, and efficiency of ID checks, including the access to various remote data bases.
FIDELITY is a multi-disciplinary initiative which will analyse shortcomings and vulnerabilities in the whole ePassports life cycle and develop technical solutions and recommendations to overcome them. FIDELITY will demonstrate privacy enhanced solutions to:
-Secure issuing processes: authentication of documents, preventing impersonation fraud
-Improve ePassport security and usability: authentication processes, ID check speed, accuracy of biometrics, management of certificates, access to remote data bases, convenience of biometric sensors and inspection devices
-Better manage lost and stolen passports
-Strengthen privacy: privacy-by-design applied to all phases of the ePassport life cycle, systematic anomysation of data and separation of data streams, using novel privacy-enhancing-technologies
FIDELITY will strengthen trust and confidence of stakeholders and citizens in ePassports, provide more reliable ID checks, hence hinder criminal movements, and ease implementation of E/E records providing better analysis of migration flows.
FIDELITY solutions will be designed for backwards compatibility to be deployed progressively in the existing infrastructure. The FIDELITY consortium is composed of market-leading companies, innovative SME, renowned academia, ethical-sociological-legal experts, and end-users, which will help to define requirements and recommendations and assess results. They will, with the other partners actively promote the project results towards stakeholders and international working groups that elaborate future ePassport standards.</t>
  </si>
  <si>
    <t>TOTALFORSVARETS FORSKNINGSINSTITUT;LINKOPINGS UNIVERSITET;SELEX ELSAG SPA;KXEN SAS;SELEX ES SPA;MINISTERO DELL'INTERNO;BUNDESDRUCKEREI GMBH;FRAUNHOFER GESELLSCHAFT ZUR FOERDERUNG DER ANGEWANDTEN FORSCHUNG E.V.;THALES SIX GTS FRANCE SAS;HOCHSCHULE DARMSTADT (UNIVERSITY OF APPLIED SCIENCES H-DA);BIOMETRIKA SRL;BUNDESKRIMINALAMT;Institute of Baltic Studies;HOGSKOLEN I GJOVIK;ARTTIC;MINISTERIE VAN BINNENLANDSE ZAKEN EN KONINKRIJKSRELATIES;ALMA MATER STUDIORUM - UNIVERSITA DI BOLOGNA;LEONARDO - SOCIETA PER  AZIONI;MINISTERIE VAN JUSTITIE EN VEILIGHEID;KATHOLIEKE UNIVERSITEIT LEUVEN;MINISTERE DE L'INTERIEUR</t>
  </si>
  <si>
    <t>SE;IT;FR;DE;EE;NO;NL;BE</t>
  </si>
  <si>
    <t>EFFISEC</t>
  </si>
  <si>
    <t>SEC-2007-3.2-03</t>
  </si>
  <si>
    <t>Efficient Integrated Security Checkpoints</t>
  </si>
  <si>
    <t>2009-05-01</t>
  </si>
  <si>
    <t>2014-01-31</t>
  </si>
  <si>
    <t>Illegal immigration and illicit material detection is a growing concern at the European borders; in that respect border security checkpoints must be particularly efficient against any kind of threat. If airport checkpoints controls are today technically improving, land and seaport checkpoints differ strongly from airports ones and are more complex to process. During the last years, most of the efforts were devoted to develop new solutions addressing new security challenges in airports. We can expect that very shortly authorities will have to guarantee the same level of security controls for all types of borders.  The global objective of EFFISEC, a mission oriented project, is to deliver to border authorities more efficient technological equipment: • providing higher security level of identity and luggage control of pedestrians and passengers inside vehicles, at land and maritime checkpoints, • while maintaining or improving the flow of people crossing borders, • and improving work conditions of border inspectors, with more powerful capabilities, less repetitive tasks, and more ergonomic equipment.  EFFISEC will provide border officers with up-to-dated technologies: • allowing systematic in depth controls of travellers, luggage and vehicles, for pedestrians and people inside vehicles, through the use of automatic gates and portable identity check and scanning equipment,  • providing objective criteria for submitting some travellers/vehicles/luggage to an extensive check in specific lanes.   Based on a detailed analysis of the operational requirements (including ergonomics, security and legal issues) for all types of borders, EFFISEC will focus on four technical key issues: documents and identity check, detection of illicit substances, video surveillance and secured communications. The technology proposed will be demonstrated for pedestrians, and travellers using cars and buses; standardisation aspects will be considered and results disseminated.</t>
  </si>
  <si>
    <t>ADMINISTRACAO DO PORTO DE LISBOA, SA;TOTALFORSVARETS FORSKNINGSINSTITUT;SECALLIANCE SECURITES INFORMATIQUES SARL;SELEX ELSAG SPA;SELEX GALILEO SPA;Ministry of Administration and Interior;THE UNIVERSITY OF READING;SELEX ES SPA;THALES SIX GTS FRANCE SAS;THALES ELECTRON DEVICES SAS;SMITHS HEIMANN GMBH;MULTIX SA;SOCIEDAD EUROPEA DE ANALISIS DIFERENCIAL DE MOVILIDAD SL;MICROWAVE CHARACTERIZATION CENTER;TEKNOLOGIAN TUTKIMUSKESKUS VTT;THALES PORTUGAL SA;JRC -JOINT RESEARCH CENTRE- EUROPEAN COMMISSION</t>
  </si>
  <si>
    <t>PT;SE;FR;IT;RO;UK;DE;ES;FI;BE</t>
  </si>
  <si>
    <t>WIMAAS</t>
  </si>
  <si>
    <t>WIDE MARITIME AREA AIRBORNE SURVEILLANCE</t>
  </si>
  <si>
    <t>2008-12-01</t>
  </si>
  <si>
    <t>2011-11-30</t>
  </si>
  <si>
    <t>WIMA²S addresses the Airborne building block of maritime surveillance with the potential for reduced cost of operation, more autonomous and improved efficiency through the introduction of air vehicles with reduced or zero onboard crew. Innovative concepts are required to support the integration of these new vehicles in a future European maritime surveillance system of systems. With 20 million km2, the surveillance of the European maritime domain has to be improved, according to the European Council, EC and Agencies such as FRONTEX. The urgent need is to control illegal immigration, but WIMA²S will also contribute to other missions. “You cannot control what you do not patrol”. Even if cooperation is crucial, Air assets are a unique capability for wide area maritime surveillance because they provide situation awareness over extended areas (endurance, speed and long distance detection), re-direction to areas of interest (threat) and flexible reaction (inspection when needed). WiMA²S will develop concepts and technologies for better operational use at lower costs of: - Maritime Surveillance Manned Airborne Vehicle (MS MAV) including existing Mission Aircraft with zero or reduced onboard tactical crew - Maritime Surveillance Optionally Piloted Vehicles (MS OPV) because regulations will not allow UAVs to fly across European Airspace for years to come. Intermediate solutions are required - Maritime Surveillance Unmanned Airborne Vehicle (MS UAV) because they will become a future key solution Supported by a User Group, WIMA²S consortium will provide tangible results: - Simulation based on operational scenarios - Innovative concepts and technologies held by simulation (algorithmic modelling, remote control, sensor data fusion) - In flight experiment (remote control, crew concept) - Cost benefit analysis - Dissemination of results (workshops) - Roadmap towards the introduction of reduced-crew platforms and UAVs including R&amp;T priorities and future programs.</t>
  </si>
  <si>
    <t>THALES DMS FRANCE SAS</t>
  </si>
  <si>
    <t>TOTALFORSVARETS FORSKNINGSINSTITUT;AEROVISION VEHICULOS AEREOS SL;SELEX GALILEO SPA;FRAUNHOFER GESELLSCHAFT ZUR FOERDERUNG DER ANGEWANDTEN FORSCHUNG E.V.;THALES SIX GTS FRANCE SAS;SENER INGENIERIA Y SISTEMAS SA;ZAVOD ZA VARNOSTNE TEHNOLOGIJE INFORMACIJSKE DRUZBE IN ELEKTRONSKO POSLOVANJE;DASSAULT AVIATION;UNIVERSITA TA MALTA;SATCOM1 APS;EUROSENSE BELFOTOP;INSTYTUT TECHNICZNY WOJSK LOTNICZYCH;JRC -JOINT RESEARCH CENTRE- EUROPEAN COMMISSION</t>
  </si>
  <si>
    <t>SE;ES;IT;DE;FR;SI;MT;DK;BE;PL</t>
  </si>
  <si>
    <t>BEAT</t>
  </si>
  <si>
    <t>SEC-2011.5.1-1</t>
  </si>
  <si>
    <t>Biometrics Evaluation and Testing</t>
  </si>
  <si>
    <t>2012-03-01</t>
  </si>
  <si>
    <t>2016-02-29</t>
  </si>
  <si>
    <t>Identity management using Biometrics is deployed in a growing number of applications ranging from identification platforms (e.g. biometric passports) to access control systems for border checks or banking transactions.
Unfortunately, the reliability of these technologies remains difficult to compare. There are no european-wide standards for evaluating their accuracy, their robustness to attacks or their privacy preservation strength.
BEAT will fill this gap by building an online and open platform to transparently evaluate biometric systems, designing protocols and tools for vulnerability analysis and developing standardization documents for Common Criteria evaluations. The planned impact is three-fold: the reliability of biometric systems becomes standardized and comparable, potentially leading to a meaningful increase in their performance; technology transfer from research to companies becomes easier with the use of an interoperable framework; authorities and decision-makers become more informed about the progress made in biometrics as results impact standards.</t>
  </si>
  <si>
    <t>FONDATION DE L'INSTITUT DE RECHERCHE IDIAP</t>
  </si>
  <si>
    <t>CH</t>
  </si>
  <si>
    <t>IDEMIA IDENTITY &amp; SECURITY FRANCE;TUV INFORMATIONSTECHNIK GMBH UNTERNEHMENSGRUPPE TUV NORD;COMMISSARIAT A L ENERGIE ATOMIQUE ET AUX ENERGIES ALTERNATIVES;TURKIYE BILIMSEL VE TEKNOLOJIK ARASTIRMA KURUMU;ECOLE POLYTECHNIQUE FEDERALE DE LAUSANNE;HAUTE ECOLE SPECIALISEE DE SUISSE OCCIDENTALE;UNIVERSIDAD AUTONOMA DE MADRID;KATHOLIEKE UNIVERSITEIT LEUVEN;UNIVERSITY OF SURREY;CHALMERS TEKNISKA HOEGSKOLA AB</t>
  </si>
  <si>
    <t>FR;DE;TR;CH;ES;BE;UK;SE</t>
  </si>
  <si>
    <t>I2C</t>
  </si>
  <si>
    <t>Integrated System for Interoperable sensors &amp; Information sources for Common abnormal vessel behaviour detection &amp; Collaborative identification of threat</t>
  </si>
  <si>
    <t>2010-10-01</t>
  </si>
  <si>
    <t>2014-09-30</t>
  </si>
  <si>
    <t>The I2C integration project proposes for 2015 a new generation of innovative sea border surveillance system implementing key existing and in development capacities to track all vessel movements to early identify and report on threats associated to detected suspicious events. These key capacities are: *Shore based sensors platform grouping new sensor technologies; long range HFSW radar, FMCW radar to track small crafts (both prototypes are in experimentations), AIS stations and conventional coastal radar. This platform performs permanent all weather traffic surveillance over wide maritime zone up to 200 nautical miles. *Deployable sensors platforms to perform local node observation campaigns to complete shore based surveillance. Four equipped platforms are deployed; aircraft and vessel patrols, USV and Zeppelin, which offers absolute quiet flight with no vibration for high resolution observation quality and a payload of 2 tons for sensors and communication devices. *Capacity for common operational traffic picture to correlate vessels tracks from shore based and deployable sensors plots. *Capacity for common intelligent operational traffic picture appending to vessel tracks information on performed activities, flags, sea state conditions, regulations, etc. *Capacity to detect abnormal vessel behaviours and issue automatically alarms to operator for validation. Detection is based on multi-parameters rules and detection engines. *Capacity to understand suspicious event, early identify threat and issue periodically interpretation files to authorities for decision. *Capacity to transfer useful data sets through communication network based on Distributed Systems intercommunication Protocol (DSiP) and VSAT/Digital Video Broadcast technologies. The consortium is restricted to the only partners owning above capacities and an European User&amp;amp;Steering Committee is maintained during the I2C project lifetime to express user needs to be verified in the 1.5 year system exploitation.</t>
  </si>
  <si>
    <t>NAVAL GROUP</t>
  </si>
  <si>
    <t>Anne Littaye;SES TECHCOM SA;SOFRESUD;INTUILAB;METEOSIM SL;AIRSHIPVISION INTERNATIONAL SA;OFFICE NATIONAL D'ETUDES ET DE RECHERCHES AEROSPATIALES;ZLT Zeppelin Luftschifftechnik GmbH &amp; Co KG;ASSOCIATION POUR LA RECHERCHE ET LE DEVELOPPEMENT DES METHODES ET PROCESSUS INDUSTRIELS;ROCKWELL COLLINS FRANCE SAS;Deutsche Zeppelin-Reederei GmbH;Furuno Finland Oy;Ajeco Oy;UNIVERSITE PAUL SABATIER TOULOUSE III;CLEARPRIORITY S.A.;KONGSBERG NORCONTROL AS;KONGSBERG SPACETEC AS;ERIC VAN HOOYDONK;JRC -JOINT RESEARCH CENTRE- EUROPEAN COMMISSION</t>
  </si>
  <si>
    <t>FR;LU;ES;DE;FI;BE;NO</t>
  </si>
  <si>
    <t>SUNNY</t>
  </si>
  <si>
    <t>SEC-2012.3.5-1</t>
  </si>
  <si>
    <t>Smart UNattended airborne sensor Network for detection of vessels used for cross border crime and irregular entrY</t>
  </si>
  <si>
    <t>2018-06-30</t>
  </si>
  <si>
    <t>The SUNNY project aims to contribute to EUROSUR by defining a new tool for collecting real-time information in operational scenarios.
SUNNY represents a step  beyond existing research projects due to the following main features:
•A two-tier intelligent heterogeneous UAV sensor network will be considered in order to provide both large field and focused surveillance capabilities, where  the first-tier sensors, carried  by medium  altitude,  long-endurance autonomous UAVs, are used to patrol large border  areas to detect suspicious targets and provide global situation  awareness. Fed with the information collected by the first-tier sensors, the second-tier sensors will be deployed
to provide more focused surveillance capability by tracking the targets and collecting further evidence for more accurate target recognition and threat  evaluation. Novel algorithms  will be developed to analyse the data  collected by the sensors for robust  and accurate target  identification and event  detection;
•Novel sensors and on-board processing generation, integrated on UAV system, will be focus on low weight, low cost,  high resolution that can operate under  variable  conditions such  as darkness, snow,  and rain. In particular,  SUNNY will develop sensors that generate both RGB image,  Near Infrared (NIR) image  and hyperspectral image  and that use  radar  information to detect, discriminate and track objects of interest inside complex  environment with focus on the sea borders. Alloying to couple  sensor processing and preliminary detection results (on-board) with local UAV control, leading  to innovative  active sensing techniques, replacing low level sensor data communication by
a higher abstraction level of information communication.
•The exploitation  and adaptation of emerging standard wireless technologies and architectures as IEEE
802.11a/g/n, IEEE 802.11p, DVB-T2, Mobile WiMAX, LTE, and Wi-Fi@700MHz will be considered due to their low cost and advantageous features.</t>
  </si>
  <si>
    <t>BMT GROUP LTD</t>
  </si>
  <si>
    <t>MARLO AS;XENICS NV;METASENSING BV;SAAB AKTIEBOLAG;TTI NORTE, S.L.;FUNDACION TECNALIA RESEARCH &amp; INNOVATION;INESC TEC - INSTITUTO DE ENGENHARIADE SISTEMAS E COMPUTADORES, TECNOLOGIA E CIENCIA;SPECIM, SPECTRAL IMAGING OY LTD;ALTUS LSA COMMERCIAL AND MANUFACTURING SA;VITROCISET SOCIETA PER AZIONI;MINISTERIO DA DEFESA NACIONAL;"NATIONAL CENTER FOR SCIENTIFIC RESEARCH ""DEMOKRITOS""";KENTRO MELETON ASFALEIAS;ALENIA AERMACCHI SPA;LEONARDO - SOCIETA PER  AZIONI;QUEEN MARY UNIVERSITY OF LONDON;CONSORZIO NAZIONALE INTERUNIVERSITARIO PER LE TELECOMUNICAZIONI;POLYTECHNEIO KRITIS</t>
  </si>
  <si>
    <t>NO;BE;NL;SE;ES;PT;FI;EL;IT;UK</t>
  </si>
  <si>
    <t>OPARUS</t>
  </si>
  <si>
    <t>SEC-2009-3.4-01</t>
  </si>
  <si>
    <t>OPARUS (Open Architecture for UAV-based Surveillance System) (topic : SEC-2009.3.4.1 Continuity, coverage, performances, secure datalink)</t>
  </si>
  <si>
    <t>2010-09-01</t>
  </si>
  <si>
    <t>The goal of this project is to elaborate an open architecture for the operation of unmanned air-to-ground wide area land and sea border surveillance platforms in Europe. This architecture is based on analysis of concepts and scenarios for UAV-based aerial surveillance of European borders. It takes into account the emerging legislation for insertion of UAS into controlled civil airspace. The technical aspects cover surveillance sensors, appropriate aerial platforms, secure datalinks, communication networks and generic ground control station. The project particularly focuses on cost-efficient solutions enabling maximum efficiency of the UAS operations for European border surveillance.</t>
  </si>
  <si>
    <t>CSA-SA</t>
  </si>
  <si>
    <t>SAFRAN ELECTRONICS &amp; DEFENSE</t>
  </si>
  <si>
    <t>INGENIERIA DE SISTEMAS PARA LA DEFENSA DE ESPANA SA-SME MP;ISRAEL AEROSPACE INDUSTRIES LTD.;SELEX GALILEO SPA;THALES SIX GTS FRANCE SAS;OFFICE NATIONAL D'ETUDES ET DE RECHERCHES AEROSPATIALES;BAE SYSTEMS (OPERATIONS) LIMITED;DEUTSCHES ZENTRUM FUR LUFT - UND RAUMFAHRT EV;THALES DMS FRANCE SAS;DASSAULT AVIATION;TONY HENLEY CONSULTING LIMITED;AIRBUS DEFENCE AND SPACE SA;INSTITUTO NACIONAL DE TECNICA AEROESPACIAL ESTEBAN TERRADAS;INSTYTUT TECHNICZNY WOJSK LOTNICZYCH</t>
  </si>
  <si>
    <t>ES;IL;IT;FR;UK;DE;PL</t>
  </si>
  <si>
    <t>EU CISE 2020</t>
  </si>
  <si>
    <t>SEC-2013.5.3-2</t>
  </si>
  <si>
    <t>EUropean test bed for the maritime Common Information Sharing Environment in the 2020 perspective</t>
  </si>
  <si>
    <t>2014-12-01</t>
  </si>
  <si>
    <t>2018-05-31</t>
  </si>
  <si>
    <t>EU CISE 2020 is an important step towards the accomplishment of the European roadmap for CISE; the project attains the widest possible experimental environment of innovative and collaborative processes between European maritime institutions.
EU CISE 2020 takes as reference a broad spectrum of factors in the field of European Integrated Maritime Surveillance, arising from the European legal framework, as well as from studies, pilot and R&amp;D projects accomplished in the last three years; in particular, the project is based on:
• the CISE Roadmap developed by DG MARE
• the results of European pilot projects BluemassMed and MARSUNO,
• the work performed by CISE TAG-Technical Advisory Group,
• the European studies on maritime surveillance already carried out,
• the results of Security research projects in progress, with particular reference to PERSEUS and SEABILLA
• the needs of innovation expressed by the maritime stakeholders arising from their operational experience in managing maritime surveillance processes and systems at European, international and national levels.
Under the guidance of a Stakeholder Board, EU CISE 2020 will manage in parallel the elaboration of the action plan for the operational validation of new elements of R&amp;D needed to develop CISE (concepts of architecture, concepts of operation, standards of data and services, new services, new processes, ...), the development of an open European test bed for incremental advancement of CISE in the medium-long term, the independent Verification &amp; Validation of the new elements of R&amp;D, as well as the assessment of organizational instruments necessary to sustain the appropriate governance structure and to stimulate public-private cooperation.
EU CISE 2020 draws a major space of opportunity for national and European maritime Institutions to collaboratively innovate their processes and systems, and for European enterprises to develop a new range of solutions and services competitive in the international market.</t>
  </si>
  <si>
    <t>AGENZIA SPAZIALE ITALIANA</t>
  </si>
  <si>
    <t>MINISTRY OF MARITIME AFFAIRS AND INSULAR POLICY;MINISTRY OF THE INTERIOR;INSPECTORATUL GENERAL AL POLITIEI DE FRONTIERA;LIIKENTEEN TURVALLISUUSVIRASTO;LAUREA-AMMATTIKORKEAKOULU OY;Secrétariat général de la mer;MINISTERO DELL'ECONOMIA E DELLE FINANZE;Ministerio de Transportes, Movilidad y Agenda Urbana;AGENZIA PER LA PROMOZIONE DELLA RICERCA EUROPEA;MINISTERO DELLO SVILUPPO ECONOMICO;DANMARKS METEOROLOGISKE INSTITUT;LINK CAMPUS UNIVERSITY;AGENCIA ESTATAL DE ADMINISTRACION TRIBUTARIA;BUNDESMINISTERIUM FUER VERKEHR UND DIGITALE INFRASTRUKTUR DIG;DIRECAO-GERAL DE POLITICA DO MAR;EUROPEAN UNION SATELLITE CENTRE;CORK INSTITUTE OF TECHNOLOGY;STIFTELSEN NANSEN SENTER FOR MILJOOG FJERNMALING;MINISTERIO DE DEFENSA DE ESPAÑA;VAYLAVIRASTO;Swedish Coast Guard;EXECUTIVE AGENCY MARITIME ADMINISTRATION;"NATIONAL CENTER FOR SCIENTIFIC RESEARCH ""DEMOKRITOS""";YPIRESIA DIACHEIRISIS EUROPAIKON KAI ANAPTYXIAKON PROGRAMMATON (Y.D.E.A.P.);MINISTERO DELLA DIFESA;MINISTERIO DEL INTERIOR;Italian Ministry of Infrastructure and Transports;TOSATO GIANLUIGI;MINISTRY OF TRANSPORT, INFORMATION TECHNOLOGIES AND COMMUNICATIONS;ISTITUTO NAZIONALE DI GEOFISICA E VULCANOLOGIA;MINISTRY OF NATIONAL DEFENCE, GREECE;FONDAZIONE CENTRO EURO-MEDITERRANEOSUI CAMBIAMENTI CLIMATICI;Wise Pens International Limited;UNIVERSITY OF CYPRUS;DEPARTMENT FOR TRANSPORT;MERCATOR OCEAN;FINNISH NAVY;SAMFERDSELSDEPARTEMENTET - MINISTRY OF TRANSPORT AND COMMUNICATIONS</t>
  </si>
  <si>
    <t>EL;FI;RO;FR;IT;ES;DK;DE;PT;IE;NO;SE;BG;UK;CY</t>
  </si>
  <si>
    <t>Petri</t>
  </si>
  <si>
    <t>Prof.</t>
  </si>
  <si>
    <t>relatedContact</t>
  </si>
  <si>
    <t>FI</t>
  </si>
  <si>
    <t>false</t>
  </si>
  <si>
    <t>HES</t>
  </si>
  <si>
    <t>coordinator</t>
  </si>
  <si>
    <t>Dr.</t>
  </si>
  <si>
    <t>BUCURESTI</t>
  </si>
  <si>
    <t>RO</t>
  </si>
  <si>
    <t>PUB</t>
  </si>
  <si>
    <t>CZ</t>
  </si>
  <si>
    <t>PRC</t>
  </si>
  <si>
    <t>participant</t>
  </si>
  <si>
    <t>Mr.</t>
  </si>
  <si>
    <t>Peter</t>
  </si>
  <si>
    <t>SK</t>
  </si>
  <si>
    <t>true</t>
  </si>
  <si>
    <t>HU</t>
  </si>
  <si>
    <t>OTH</t>
  </si>
  <si>
    <t>Michael</t>
  </si>
  <si>
    <t>VIENNA</t>
  </si>
  <si>
    <t>Christoph</t>
  </si>
  <si>
    <t>WIEN</t>
  </si>
  <si>
    <t>AMSTERDAM</t>
  </si>
  <si>
    <t>NL</t>
  </si>
  <si>
    <t>DK</t>
  </si>
  <si>
    <t>Ronald</t>
  </si>
  <si>
    <t>BRUXELLES</t>
  </si>
  <si>
    <t>BE</t>
  </si>
  <si>
    <t>SE</t>
  </si>
  <si>
    <t>NAPOLI</t>
  </si>
  <si>
    <t>BRATISLAVA</t>
  </si>
  <si>
    <t>Mrs.</t>
  </si>
  <si>
    <t>REC</t>
  </si>
  <si>
    <t>Ricardo</t>
  </si>
  <si>
    <t>PASEO MIKELETEGI PARQUE TECNOLOGICO DE MIRAMON 57</t>
  </si>
  <si>
    <t>VICOM</t>
  </si>
  <si>
    <t>Eduardo</t>
  </si>
  <si>
    <t>DARMSTADT</t>
  </si>
  <si>
    <t>MADRID</t>
  </si>
  <si>
    <t>Schulte</t>
  </si>
  <si>
    <t>DE129515865</t>
  </si>
  <si>
    <t>www.fraunhofer.de</t>
  </si>
  <si>
    <t>MUNCHEN</t>
  </si>
  <si>
    <t>HANSASTRASSE 27C</t>
  </si>
  <si>
    <t>Fraunhofer</t>
  </si>
  <si>
    <t>FRAUNHOFER GESELLSCHAFT ZUR FOERDERUNG DER ANGEWANDTEN FORSCHUNG E.V.</t>
  </si>
  <si>
    <t>ATHINA</t>
  </si>
  <si>
    <t>PT505002892</t>
  </si>
  <si>
    <t>http://www.inov.pt</t>
  </si>
  <si>
    <t>1000-029</t>
  </si>
  <si>
    <t>LISBOA</t>
  </si>
  <si>
    <t>RUA DE ALVES REDOL 9</t>
  </si>
  <si>
    <t>PT</t>
  </si>
  <si>
    <t>INOV</t>
  </si>
  <si>
    <t>INOV INESC INOVACAO - INSTITUTO DE NOVAS TECNOLOGIAS</t>
  </si>
  <si>
    <t>ANTWERPEN</t>
  </si>
  <si>
    <t>Ms.</t>
  </si>
  <si>
    <t>Niall</t>
  </si>
  <si>
    <t>IE4773083G</t>
  </si>
  <si>
    <t>http://www.cit.ie</t>
  </si>
  <si>
    <t>T12</t>
  </si>
  <si>
    <t>CORK</t>
  </si>
  <si>
    <t>ROSSA AVENUE BISHOPSTOWN</t>
  </si>
  <si>
    <t>IE</t>
  </si>
  <si>
    <t>CIT</t>
  </si>
  <si>
    <t>CORK INSTITUTE OF TECHNOLOGY</t>
  </si>
  <si>
    <t>Olivier</t>
  </si>
  <si>
    <t>FR43775685019</t>
  </si>
  <si>
    <t>www.cea.fr</t>
  </si>
  <si>
    <t>PARIS 15</t>
  </si>
  <si>
    <t>RUE LEBLANC  25</t>
  </si>
  <si>
    <t>CEA</t>
  </si>
  <si>
    <t>COMMISSARIAT A L ENERGIE ATOMIQUE ET AUX ENERGIES ALTERNATIVES</t>
  </si>
  <si>
    <t>Walter</t>
  </si>
  <si>
    <t>Carlos</t>
  </si>
  <si>
    <t>DE188369991</t>
  </si>
  <si>
    <t>http://www.tu-dresden.de/</t>
  </si>
  <si>
    <t>DRESDEN</t>
  </si>
  <si>
    <t>HELMHOLTZSTRASSE 10</t>
  </si>
  <si>
    <t>TUD</t>
  </si>
  <si>
    <t>TECHNISCHE UNIVERSITAET DRESDEN</t>
  </si>
  <si>
    <t>Jean-Luc</t>
  </si>
  <si>
    <t>PALAISEAU</t>
  </si>
  <si>
    <t>Claudio</t>
  </si>
  <si>
    <t>IT02118311006</t>
  </si>
  <si>
    <t>www.cnr.it</t>
  </si>
  <si>
    <t>ROMA</t>
  </si>
  <si>
    <t>PIAZZALE ALDO MORO 7</t>
  </si>
  <si>
    <t>CNR</t>
  </si>
  <si>
    <t>CONSIGLIO NAZIONALE DELLE RICERCHE</t>
  </si>
  <si>
    <t>MANCHESTER</t>
  </si>
  <si>
    <t>STOCKHOLM</t>
  </si>
  <si>
    <t>Anna</t>
  </si>
  <si>
    <t>HR</t>
  </si>
  <si>
    <t>Renato</t>
  </si>
  <si>
    <t>GB916583894</t>
  </si>
  <si>
    <t>www.le.ac.uk</t>
  </si>
  <si>
    <t>LE1 7RH</t>
  </si>
  <si>
    <t>LEICESTER</t>
  </si>
  <si>
    <t>UNIVERSITY ROAD</t>
  </si>
  <si>
    <t>ULEIC</t>
  </si>
  <si>
    <t>UNIVERSITY OF LEICESTER</t>
  </si>
  <si>
    <t>Reynolds</t>
  </si>
  <si>
    <t>DE121965658</t>
  </si>
  <si>
    <t>www.dlr.de</t>
  </si>
  <si>
    <t>KOELN</t>
  </si>
  <si>
    <t>Linder Hoehe</t>
  </si>
  <si>
    <t>DLR</t>
  </si>
  <si>
    <t>DEUTSCHES ZENTRUM FUER LUFT - UND RAUMFAHRT EV</t>
  </si>
  <si>
    <t>HANNOVER</t>
  </si>
  <si>
    <t>NO</t>
  </si>
  <si>
    <t>Denis</t>
  </si>
  <si>
    <t>SOUTHAMPTON</t>
  </si>
  <si>
    <t>EL090145420</t>
  </si>
  <si>
    <t>www.elke.uoa.gr</t>
  </si>
  <si>
    <t>6 CHRISTOU LADA STR</t>
  </si>
  <si>
    <t>NKUA</t>
  </si>
  <si>
    <t>ETHNIKO KAI KAPODISTRIAKO PANEPISTIMIO ATHINON</t>
  </si>
  <si>
    <t>KOBENHAVN</t>
  </si>
  <si>
    <t>Francesca</t>
  </si>
  <si>
    <t>John</t>
  </si>
  <si>
    <t>Francesco</t>
  </si>
  <si>
    <t>SMI</t>
  </si>
  <si>
    <t>PARIS</t>
  </si>
  <si>
    <t>DEN HAAG</t>
  </si>
  <si>
    <t>LONDON</t>
  </si>
  <si>
    <t>IT02133771002</t>
  </si>
  <si>
    <t>www.uniroma1.it</t>
  </si>
  <si>
    <t>Piazzale Aldo Moro  5</t>
  </si>
  <si>
    <t>SAPIENZA</t>
  </si>
  <si>
    <t>UNIVERSITA DEGLI STUDI DI ROMA LA SAPIENZA</t>
  </si>
  <si>
    <t>FR40180089013</t>
  </si>
  <si>
    <t>www.cnrs.fr</t>
  </si>
  <si>
    <t>RUE MICHEL ANGE 3</t>
  </si>
  <si>
    <t>CNRS</t>
  </si>
  <si>
    <t>CENTRE NATIONAL DE LA RECHERCHE SCIENTIFIQUE CNRS</t>
  </si>
  <si>
    <t>Christian</t>
  </si>
  <si>
    <t>DUBLIN</t>
  </si>
  <si>
    <t>Vincent</t>
  </si>
  <si>
    <t>LEUVEN</t>
  </si>
  <si>
    <t>Mark</t>
  </si>
  <si>
    <t>HAIFA</t>
  </si>
  <si>
    <t>IL</t>
  </si>
  <si>
    <t>EDINBURGH</t>
  </si>
  <si>
    <t>Fernando</t>
  </si>
  <si>
    <t>Anne</t>
  </si>
  <si>
    <t>FI02458963</t>
  </si>
  <si>
    <t>www.utu.fi</t>
  </si>
  <si>
    <t>Turku</t>
  </si>
  <si>
    <t>YLIOPISTONMAKI</t>
  </si>
  <si>
    <t>TURUN YLIOPISTO</t>
  </si>
  <si>
    <t>NO974767880MVA</t>
  </si>
  <si>
    <t>www.ntnu.no</t>
  </si>
  <si>
    <t>TRONDHEIM</t>
  </si>
  <si>
    <t>HOGSKOLERINGEN 1</t>
  </si>
  <si>
    <t>NTNU</t>
  </si>
  <si>
    <t>NORGES TEKNISK-NATURVITENSKAPELIGE UNIVERSITET NTNU</t>
  </si>
  <si>
    <t>GENOVA</t>
  </si>
  <si>
    <t>Markus</t>
  </si>
  <si>
    <t>Paula</t>
  </si>
  <si>
    <t>ROTTERDAM</t>
  </si>
  <si>
    <t>MT12894031</t>
  </si>
  <si>
    <t>www.um.edu.mt</t>
  </si>
  <si>
    <t>MSIDA</t>
  </si>
  <si>
    <t>University Campus, Tal-Qroqq</t>
  </si>
  <si>
    <t>UOM</t>
  </si>
  <si>
    <t>Michel</t>
  </si>
  <si>
    <t>BUDAPEST</t>
  </si>
  <si>
    <t>Pablo</t>
  </si>
  <si>
    <t>Jaakko</t>
  </si>
  <si>
    <t>HELSINKI</t>
  </si>
  <si>
    <t>THL</t>
  </si>
  <si>
    <t>LYON</t>
  </si>
  <si>
    <t>Cristina</t>
  </si>
  <si>
    <t>REYKJAVIK</t>
  </si>
  <si>
    <t>IS</t>
  </si>
  <si>
    <t>Richard</t>
  </si>
  <si>
    <t>Ingrid</t>
  </si>
  <si>
    <t>TARTU</t>
  </si>
  <si>
    <t>EE</t>
  </si>
  <si>
    <t>GRONINGEN</t>
  </si>
  <si>
    <t>+49 89 1205 7534</t>
  </si>
  <si>
    <t>Tomas</t>
  </si>
  <si>
    <t>HEIDELBERG</t>
  </si>
  <si>
    <t>Nieves</t>
  </si>
  <si>
    <t>EE100030417</t>
  </si>
  <si>
    <t>www.ut.ee</t>
  </si>
  <si>
    <t>ULIKOOLI 18</t>
  </si>
  <si>
    <t>TARTU ULIKOOL</t>
  </si>
  <si>
    <t>ATHENS</t>
  </si>
  <si>
    <t>OSLO</t>
  </si>
  <si>
    <t>Linda</t>
  </si>
  <si>
    <t>Javier</t>
  </si>
  <si>
    <t>http://www.maastrichtuniversity.nl</t>
  </si>
  <si>
    <t>6200 MD</t>
  </si>
  <si>
    <t>MAASTRICHT</t>
  </si>
  <si>
    <t>Minderbroedersberg 4-6</t>
  </si>
  <si>
    <t>UMaastricht</t>
  </si>
  <si>
    <t>UNIVERSITEIT MAASTRICHT</t>
  </si>
  <si>
    <t>GB125506730</t>
  </si>
  <si>
    <t>www.ox.ac.uk</t>
  </si>
  <si>
    <t>OX1 2JD</t>
  </si>
  <si>
    <t>OXFORD</t>
  </si>
  <si>
    <t>WELLINGTON SQUARE UNIVERSITY OFFICES</t>
  </si>
  <si>
    <t>UOXF</t>
  </si>
  <si>
    <t>THE CHANCELLOR, MASTERS AND SCHOLARS OF THE UNIVERSITY OF OXFORD</t>
  </si>
  <si>
    <t>BARCELONA</t>
  </si>
  <si>
    <t>TAMPERE</t>
  </si>
  <si>
    <t>Stephen</t>
  </si>
  <si>
    <t>DELFT</t>
  </si>
  <si>
    <t>Teresa</t>
  </si>
  <si>
    <t>London</t>
  </si>
  <si>
    <t>ESG48975767</t>
  </si>
  <si>
    <t>www.tecnalia.com</t>
  </si>
  <si>
    <t>DERIO BIZKAIA</t>
  </si>
  <si>
    <t>PARQUE CIENTIFICO Y TECNOLOGICO DE BIZKAIA, ASTONDO BIDEA, EDIFICIO 700</t>
  </si>
  <si>
    <t>TEC</t>
  </si>
  <si>
    <t>FUNDACION TECNALIA RESEARCH &amp; INNOVATION</t>
  </si>
  <si>
    <t>Jan</t>
  </si>
  <si>
    <t>BERLIN</t>
  </si>
  <si>
    <t>Wieslaw</t>
  </si>
  <si>
    <t>WARSZAWA</t>
  </si>
  <si>
    <t>Thierry</t>
  </si>
  <si>
    <t>UA</t>
  </si>
  <si>
    <t>RIGA</t>
  </si>
  <si>
    <t>LV</t>
  </si>
  <si>
    <t>UL</t>
  </si>
  <si>
    <t>VILNIUS</t>
  </si>
  <si>
    <t>LT</t>
  </si>
  <si>
    <t>SK2020845332</t>
  </si>
  <si>
    <t>http://www.uniba.sk</t>
  </si>
  <si>
    <t>814 99</t>
  </si>
  <si>
    <t>SAFARIKOVO NAM 6</t>
  </si>
  <si>
    <t>UNIBA</t>
  </si>
  <si>
    <t>UNIVERZITA KOMENSKEHO V BRATISLAVE</t>
  </si>
  <si>
    <t>Carmen</t>
  </si>
  <si>
    <t>TR</t>
  </si>
  <si>
    <t>Andrew</t>
  </si>
  <si>
    <t>ROME</t>
  </si>
  <si>
    <t>LJUBLJANA</t>
  </si>
  <si>
    <t>SI</t>
  </si>
  <si>
    <t>Sven</t>
  </si>
  <si>
    <t>SOFIA</t>
  </si>
  <si>
    <t>BG</t>
  </si>
  <si>
    <t>TIMISOARA</t>
  </si>
  <si>
    <t>SE556479559801</t>
  </si>
  <si>
    <t>www.chalmers.se</t>
  </si>
  <si>
    <t>GOETEBORG</t>
  </si>
  <si>
    <t>-</t>
  </si>
  <si>
    <t>CHALMERS</t>
  </si>
  <si>
    <t>CHALMERS TEKNISKA HOEGSKOLA AB</t>
  </si>
  <si>
    <t>Marta</t>
  </si>
  <si>
    <t>VALENCIA</t>
  </si>
  <si>
    <t>BOLOGNA</t>
  </si>
  <si>
    <t>Philippe</t>
  </si>
  <si>
    <t>ZAGREB</t>
  </si>
  <si>
    <t>Robert</t>
  </si>
  <si>
    <t>Santos</t>
  </si>
  <si>
    <t>Caroline</t>
  </si>
  <si>
    <t>Miguel</t>
  </si>
  <si>
    <t>MILANO</t>
  </si>
  <si>
    <t>Wisniewski</t>
  </si>
  <si>
    <t>BEOGRAD</t>
  </si>
  <si>
    <t>RS</t>
  </si>
  <si>
    <t>Steiert</t>
  </si>
  <si>
    <t>Maximilian</t>
  </si>
  <si>
    <t>.</t>
  </si>
  <si>
    <t>Claire</t>
  </si>
  <si>
    <t>N/A</t>
  </si>
  <si>
    <t>Marc</t>
  </si>
  <si>
    <t>CERDANYOLA DEL VALLES</t>
  </si>
  <si>
    <t>Thomas</t>
  </si>
  <si>
    <t>BRUSSELS</t>
  </si>
  <si>
    <t>LEFKOSIA</t>
  </si>
  <si>
    <t>CY</t>
  </si>
  <si>
    <t>EG</t>
  </si>
  <si>
    <t>GIZA</t>
  </si>
  <si>
    <t>Patricia</t>
  </si>
  <si>
    <t>AU</t>
  </si>
  <si>
    <t>MAROUSSI</t>
  </si>
  <si>
    <t>MINSK</t>
  </si>
  <si>
    <t>BY</t>
  </si>
  <si>
    <t>KARLSRUHE</t>
  </si>
  <si>
    <t>ESPOO</t>
  </si>
  <si>
    <t>Pierre</t>
  </si>
  <si>
    <t>Jacques</t>
  </si>
  <si>
    <t>NEWCASTLE UPON TYNE</t>
  </si>
  <si>
    <t>Daniel</t>
  </si>
  <si>
    <t>UB</t>
  </si>
  <si>
    <t>Uwe</t>
  </si>
  <si>
    <t>David</t>
  </si>
  <si>
    <t>ESQ1818002F</t>
  </si>
  <si>
    <t>www.ugr.es</t>
  </si>
  <si>
    <t>GRANADA</t>
  </si>
  <si>
    <t>CUESTA DEL HOSPICIO SN</t>
  </si>
  <si>
    <t>UGR</t>
  </si>
  <si>
    <t>UNIVERSIDAD DE GRANADA</t>
  </si>
  <si>
    <t>SI54162513</t>
  </si>
  <si>
    <t>http://www.uni-lj.si</t>
  </si>
  <si>
    <t>KONGRESNI TRG  12</t>
  </si>
  <si>
    <t>UNIVERZA V LJUBLJANI</t>
  </si>
  <si>
    <t>Bruno</t>
  </si>
  <si>
    <t>VANTAA</t>
  </si>
  <si>
    <t>PODGORICA</t>
  </si>
  <si>
    <t>ME</t>
  </si>
  <si>
    <t>CS100008310</t>
  </si>
  <si>
    <t>www.institutepupin.com</t>
  </si>
  <si>
    <t>VOLGINA  15</t>
  </si>
  <si>
    <t>IMP</t>
  </si>
  <si>
    <t>INSTITUT MIHAJLO PUPIN</t>
  </si>
  <si>
    <t>Pialek</t>
  </si>
  <si>
    <t>Sofia</t>
  </si>
  <si>
    <t>FI02446794</t>
  </si>
  <si>
    <t>www.vtt.fi</t>
  </si>
  <si>
    <t>02044 VTT</t>
  </si>
  <si>
    <t>TEKNIIKANTIE 4 A</t>
  </si>
  <si>
    <t>VTT</t>
  </si>
  <si>
    <t>TEKNOLOGIAN TUTKIMUSKESKUS VTT</t>
  </si>
  <si>
    <t>Gonzalo</t>
  </si>
  <si>
    <t>ESQ2818015F</t>
  </si>
  <si>
    <t>www.upm.es</t>
  </si>
  <si>
    <t>CALLE RAMIRO DE MAEZTU 7 EDIFICIO RECTORADO</t>
  </si>
  <si>
    <t>UPM</t>
  </si>
  <si>
    <t>UNIVERSIDAD POLITECNICA DE MADRID</t>
  </si>
  <si>
    <t>Kent</t>
  </si>
  <si>
    <t>Enrico</t>
  </si>
  <si>
    <t>Laura</t>
  </si>
  <si>
    <t>Pedro</t>
  </si>
  <si>
    <t>www.homeoffice.gov.uk</t>
  </si>
  <si>
    <t>SW1P 4DF</t>
  </si>
  <si>
    <t>2 Marsham Street</t>
  </si>
  <si>
    <t>CAST</t>
  </si>
  <si>
    <t>HOME OFFICE</t>
  </si>
  <si>
    <t>Schneider</t>
  </si>
  <si>
    <t>Regina</t>
  </si>
  <si>
    <t>TALLINN</t>
  </si>
  <si>
    <t>WARSAW</t>
  </si>
  <si>
    <t>PORTO</t>
  </si>
  <si>
    <t>EL090101655</t>
  </si>
  <si>
    <t>www.forth.gr</t>
  </si>
  <si>
    <t>IRAKLEIO</t>
  </si>
  <si>
    <t>N PLASTIRA STR 100</t>
  </si>
  <si>
    <t>IDRYMA TECHNOLOGIAS KAI EREVNAS</t>
  </si>
  <si>
    <t>LU</t>
  </si>
  <si>
    <t>TR1750003600</t>
  </si>
  <si>
    <t>www.tubitak.gov.tr</t>
  </si>
  <si>
    <t>ANKARA</t>
  </si>
  <si>
    <t>Ataturk Bulvari 221</t>
  </si>
  <si>
    <t>TUBITAK</t>
  </si>
  <si>
    <t>TURKIYE BILIMSEL VE TEKNOLOJIK ARASTIRMA KURUMU</t>
  </si>
  <si>
    <t>De Angelis</t>
  </si>
  <si>
    <t>IT03929151003</t>
  </si>
  <si>
    <t>www.apre.it</t>
  </si>
  <si>
    <t>VIA CAVOUR 71</t>
  </si>
  <si>
    <t>APRE</t>
  </si>
  <si>
    <t>AGENZIA PER LA PROMOZIONE DELLA RICERCA EUROPEA</t>
  </si>
  <si>
    <t>SE202100518201</t>
  </si>
  <si>
    <t>www.foi.se</t>
  </si>
  <si>
    <t>164 90</t>
  </si>
  <si>
    <t>Gullfossgatan 6</t>
  </si>
  <si>
    <t>FOI</t>
  </si>
  <si>
    <t>TOTALFORSVARETS FORSKNINGSINSTITUT</t>
  </si>
  <si>
    <t>Annette</t>
  </si>
  <si>
    <t>READING</t>
  </si>
  <si>
    <t>Eric</t>
  </si>
  <si>
    <t>GENEVE</t>
  </si>
  <si>
    <t>NL002875718B01</t>
  </si>
  <si>
    <t>www.tno.nl</t>
  </si>
  <si>
    <t>2595 DA</t>
  </si>
  <si>
    <t>ANNA VAN BUERENPLEIN 1</t>
  </si>
  <si>
    <t>TNO</t>
  </si>
  <si>
    <t>NEDERLANDSE ORGANISATIE VOOR TOEGEPAST NATUURWETENSCHAPPELIJK ONDERZOEK TNO</t>
  </si>
  <si>
    <t>TORINO</t>
  </si>
  <si>
    <t>NL003214412B13</t>
  </si>
  <si>
    <t>www.rijksoverheid.nl/ministeries/ienm</t>
  </si>
  <si>
    <t>2500 EX</t>
  </si>
  <si>
    <t>RIJNSTRAAT 8</t>
  </si>
  <si>
    <t>MINISTERIE VAN INFRASTRUCTUUR EN WATERSTAAT</t>
  </si>
  <si>
    <t>Doyle</t>
  </si>
  <si>
    <t>Fabio</t>
  </si>
  <si>
    <t>IT04376620151</t>
  </si>
  <si>
    <t>www.polimi.it</t>
  </si>
  <si>
    <t>PIAZZA LEONARDO DA VINCI 32</t>
  </si>
  <si>
    <t>POLIMI</t>
  </si>
  <si>
    <t>POLITECNICO DI MILANO</t>
  </si>
  <si>
    <t>IT02003000227</t>
  </si>
  <si>
    <t>www.fbk.eu</t>
  </si>
  <si>
    <t>TRENTO</t>
  </si>
  <si>
    <t>VIA SANTA CROCE 77</t>
  </si>
  <si>
    <t>FBK</t>
  </si>
  <si>
    <t>FONDAZIONE BRUNO KESSLER</t>
  </si>
  <si>
    <t>HU15300399</t>
  </si>
  <si>
    <t>www.sztaki.hu</t>
  </si>
  <si>
    <t>KENDE UTCA 13-17</t>
  </si>
  <si>
    <t>MTA SZTAKI</t>
  </si>
  <si>
    <t>MAGYAR TUDOMANYOS AKADEMIA SZAMITASTECHNIKAI ES AUTOMATIZALASI KUTATOINTEZET</t>
  </si>
  <si>
    <t>Daniela</t>
  </si>
  <si>
    <t>Alain</t>
  </si>
  <si>
    <t>ESSEN</t>
  </si>
  <si>
    <t>HAMBURG</t>
  </si>
  <si>
    <t>ESQ0818002H</t>
  </si>
  <si>
    <t>http://www.uab.es</t>
  </si>
  <si>
    <t>UAB</t>
  </si>
  <si>
    <t>+44 118 378 8979</t>
  </si>
  <si>
    <t>+44 118 378 8977</t>
  </si>
  <si>
    <t>GB200012659</t>
  </si>
  <si>
    <t>http://www.rdg.ac.uk</t>
  </si>
  <si>
    <t>RG6 6AH</t>
  </si>
  <si>
    <t>WHITEKNIGHTS CAMPUS WHITEKNIGHTS HOUSE</t>
  </si>
  <si>
    <t>UREAD</t>
  </si>
  <si>
    <t>THE UNIVERSITY OF READING</t>
  </si>
  <si>
    <t>Maurizio</t>
  </si>
  <si>
    <t>Matthias</t>
  </si>
  <si>
    <t>Eriksson</t>
  </si>
  <si>
    <t>Antoine</t>
  </si>
  <si>
    <t>Christophe</t>
  </si>
  <si>
    <t>NL001932706B01</t>
  </si>
  <si>
    <t>www.rug.nl</t>
  </si>
  <si>
    <t>9712CP</t>
  </si>
  <si>
    <t>Broerstraat  5</t>
  </si>
  <si>
    <t>RUG</t>
  </si>
  <si>
    <t>RIJKSUNIVERSITEIT GRONINGEN</t>
  </si>
  <si>
    <t>Susanna</t>
  </si>
  <si>
    <t>Joao</t>
  </si>
  <si>
    <t>Bucharest</t>
  </si>
  <si>
    <t>Elena</t>
  </si>
  <si>
    <t>Luca</t>
  </si>
  <si>
    <t>PATERNA</t>
  </si>
  <si>
    <t>Franck</t>
  </si>
  <si>
    <t>Coenegrachts</t>
  </si>
  <si>
    <t>Wilma</t>
  </si>
  <si>
    <t>BOCHUM</t>
  </si>
  <si>
    <t>ESQ2818013A</t>
  </si>
  <si>
    <t>http://www.uam.es</t>
  </si>
  <si>
    <t>CALLE EINSTEIN 3 CIUDAD UNIV CANTOBLANCO RECTORADO</t>
  </si>
  <si>
    <t>UAM</t>
  </si>
  <si>
    <t>UNIVERSIDAD AUTONOMA DE MADRID</t>
  </si>
  <si>
    <t>MEF</t>
  </si>
  <si>
    <t>BELGRADE</t>
  </si>
  <si>
    <t>Ute</t>
  </si>
  <si>
    <t>Nils</t>
  </si>
  <si>
    <t>http://www.jrc.ec.europa.eu</t>
  </si>
  <si>
    <t>Rue de la Loi 200</t>
  </si>
  <si>
    <t>JRC</t>
  </si>
  <si>
    <t>JRC -JOINT RESEARCH CENTRE- EUROPEAN COMMISSION</t>
  </si>
  <si>
    <t>ESA79197356</t>
  </si>
  <si>
    <t>TRES CANTOS</t>
  </si>
  <si>
    <t>CALLE ISAAC NEWTON PARQUE TECNOLOGICO DE MADRID</t>
  </si>
  <si>
    <t>GMV</t>
  </si>
  <si>
    <t>GMV AEROSPACE AND DEFENCE SA</t>
  </si>
  <si>
    <t>PARIS CEDEX 07</t>
  </si>
  <si>
    <t>FR62414725101</t>
  </si>
  <si>
    <t>www.thalesaleniaspace.com</t>
  </si>
  <si>
    <t>TOULOUSE</t>
  </si>
  <si>
    <t>AVENUE JEAN FRANCOIS CHAMPOLLION 26</t>
  </si>
  <si>
    <t>TASF</t>
  </si>
  <si>
    <t>THALES ALENIA SPACE FRANCE</t>
  </si>
  <si>
    <t>SALZBURG</t>
  </si>
  <si>
    <t>MUENCHEN</t>
  </si>
  <si>
    <t>ATU14703506</t>
  </si>
  <si>
    <t>http://www.ait.ac.at/</t>
  </si>
  <si>
    <t>GIEFINGGASSE 4</t>
  </si>
  <si>
    <t>AIT</t>
  </si>
  <si>
    <t>Adrian</t>
  </si>
  <si>
    <t>Monika</t>
  </si>
  <si>
    <t>BE0419052173</t>
  </si>
  <si>
    <t>www.kuleuven.be</t>
  </si>
  <si>
    <t>OUDE MARKT 13</t>
  </si>
  <si>
    <t>KU Leuven</t>
  </si>
  <si>
    <t>KATHOLIEKE UNIVERSITEIT LEUVEN</t>
  </si>
  <si>
    <t>Sylvie</t>
  </si>
  <si>
    <t>Donatella</t>
  </si>
  <si>
    <t>IT03064870151</t>
  </si>
  <si>
    <t>www.unimi.it</t>
  </si>
  <si>
    <t>Via Festa Del Perdono  7</t>
  </si>
  <si>
    <t>UMIL</t>
  </si>
  <si>
    <t>UNIVERSITA DEGLI STUDI DI MILANO</t>
  </si>
  <si>
    <t>Manfred</t>
  </si>
  <si>
    <t>Andreas</t>
  </si>
  <si>
    <t>FR65383181575</t>
  </si>
  <si>
    <t>www.eurecom.fr</t>
  </si>
  <si>
    <t>BIOT</t>
  </si>
  <si>
    <t>ROUTE DES CHAPPES 450 CAMPUS SOPHIATECH</t>
  </si>
  <si>
    <t>EURECOM</t>
  </si>
  <si>
    <t>Anderson</t>
  </si>
  <si>
    <t>KOLN</t>
  </si>
  <si>
    <t>+44 1483 683498</t>
  </si>
  <si>
    <t>GB688953065</t>
  </si>
  <si>
    <t>www.surrey.ac.uk</t>
  </si>
  <si>
    <t>GU2 7XH</t>
  </si>
  <si>
    <t>GUILDFORD</t>
  </si>
  <si>
    <t>Stag Hill</t>
  </si>
  <si>
    <t>Surrey</t>
  </si>
  <si>
    <t>UNIVERSITY OF SURREY</t>
  </si>
  <si>
    <t>Alberto</t>
  </si>
  <si>
    <t>BREMEN</t>
  </si>
  <si>
    <t>ATOS</t>
  </si>
  <si>
    <t>José</t>
  </si>
  <si>
    <t>AVEIRO</t>
  </si>
  <si>
    <t>CLUJ NAPOCA</t>
  </si>
  <si>
    <t>Jolanta</t>
  </si>
  <si>
    <t>PL5260250995</t>
  </si>
  <si>
    <t>http://www.tp.pl</t>
  </si>
  <si>
    <t>02 326</t>
  </si>
  <si>
    <t>AL ALEJE JEROZOLIMSKIE 160</t>
  </si>
  <si>
    <t>ORA-PL</t>
  </si>
  <si>
    <t>ORANGE POLSKA SPOLKA AKCYJNA</t>
  </si>
  <si>
    <t>Silva</t>
  </si>
  <si>
    <t>GLASGOW</t>
  </si>
  <si>
    <t>Dieter</t>
  </si>
  <si>
    <t>Mario</t>
  </si>
  <si>
    <t>OEIRAS</t>
  </si>
  <si>
    <t>PARMA</t>
  </si>
  <si>
    <t>Björn</t>
  </si>
  <si>
    <t>ESQ2818029G</t>
  </si>
  <si>
    <t>http://www.uc3m.es</t>
  </si>
  <si>
    <t>GETAFE (MADRID)</t>
  </si>
  <si>
    <t>CALLE MADRID 126</t>
  </si>
  <si>
    <t>UC3M</t>
  </si>
  <si>
    <t>UNIVERSIDAD CARLOS III DE MADRID</t>
  </si>
  <si>
    <t>Nikos</t>
  </si>
  <si>
    <t>EL090162593</t>
  </si>
  <si>
    <t>www.iccs.gr</t>
  </si>
  <si>
    <t>Patission Str. 42</t>
  </si>
  <si>
    <t>ICCS</t>
  </si>
  <si>
    <t>INSTITUTE OF COMMUNICATION AND COMPUTER SYSTEMS</t>
  </si>
  <si>
    <t>FR84775664113</t>
  </si>
  <si>
    <t>www.armines.net</t>
  </si>
  <si>
    <t>BOULEVARD SAINT MICHEL 60</t>
  </si>
  <si>
    <t>ARM</t>
  </si>
  <si>
    <t>ASSOCIATION POUR LA RECHERCHE ET LE DEVELOPPEMENT DES METHODES ET PROCESSUS INDUSTRIELS</t>
  </si>
  <si>
    <t>Toivonen</t>
  </si>
  <si>
    <t>BRAUNSCHWEIG</t>
  </si>
  <si>
    <t>NO971035854MVA</t>
  </si>
  <si>
    <t>www.uio.no</t>
  </si>
  <si>
    <t>PROBLEMVEIEN 5-7</t>
  </si>
  <si>
    <t>UiO</t>
  </si>
  <si>
    <t>UNIVERSITETET I OSLO</t>
  </si>
  <si>
    <t>Maria</t>
  </si>
  <si>
    <t>Jean Louis</t>
  </si>
  <si>
    <t>Berlin</t>
  </si>
  <si>
    <t>CH330480</t>
  </si>
  <si>
    <t>www.unil.ch</t>
  </si>
  <si>
    <t>LAUSANNE</t>
  </si>
  <si>
    <t>Quartier Unil-Centre Bâtiment Unicentre</t>
  </si>
  <si>
    <t>UNIL</t>
  </si>
  <si>
    <t>UNIVERSITE DE LAUSANNE</t>
  </si>
  <si>
    <t>BE0257216482</t>
  </si>
  <si>
    <t>www.ua.ac.be</t>
  </si>
  <si>
    <t>PRINSSTRAAT 13</t>
  </si>
  <si>
    <t>UANTWERPEN</t>
  </si>
  <si>
    <t>UNIVERSITEIT ANTWERPEN</t>
  </si>
  <si>
    <t>FRANKFURT AM MAIN</t>
  </si>
  <si>
    <t>+46 31 7723585</t>
  </si>
  <si>
    <t>Persson</t>
  </si>
  <si>
    <t>Axel</t>
  </si>
  <si>
    <t>Livia</t>
  </si>
  <si>
    <t>PT503183504</t>
  </si>
  <si>
    <t>http://www.fc.ul.pt/node/654</t>
  </si>
  <si>
    <t>1749 016</t>
  </si>
  <si>
    <t>CAMPO GRANDE EDIFICIO C1 PISO 3</t>
  </si>
  <si>
    <t>FFCUL</t>
  </si>
  <si>
    <t>FUNDACAO DA FACULDADE DE CIENCIAS DA UNIVERSIDADE DE LISBOA FP</t>
  </si>
  <si>
    <t>SE556464687401</t>
  </si>
  <si>
    <t>www.ri.se</t>
  </si>
  <si>
    <t>501 15</t>
  </si>
  <si>
    <t>BORAS</t>
  </si>
  <si>
    <t>BRINELLGATAN 4</t>
  </si>
  <si>
    <t>RISE</t>
  </si>
  <si>
    <t>RISE RESEARCH INSTITUTES OF SWEDEN AB</t>
  </si>
  <si>
    <t>Ribeiro</t>
  </si>
  <si>
    <t>Ilda</t>
  </si>
  <si>
    <t>Cervini</t>
  </si>
  <si>
    <t>Rossana</t>
  </si>
  <si>
    <t>FR63393341516</t>
  </si>
  <si>
    <t>www.airbusdefenceandspace.com</t>
  </si>
  <si>
    <t>TOULOUSE CEDEX</t>
  </si>
  <si>
    <t>31 RUE DES COSMONAUTES ZI DU PALAYS</t>
  </si>
  <si>
    <t>ADS</t>
  </si>
  <si>
    <t>AIRBUS DEFENCE AND SPACE SAS</t>
  </si>
  <si>
    <t>Elizabeth</t>
  </si>
  <si>
    <t>GB524371168</t>
  </si>
  <si>
    <t>http://www.ucl.ac.uk</t>
  </si>
  <si>
    <t>WC1E 6BT</t>
  </si>
  <si>
    <t>GOWER STREET</t>
  </si>
  <si>
    <t>UCL</t>
  </si>
  <si>
    <t>UNIVERSITY COLLEGE LONDON</t>
  </si>
  <si>
    <t>www.eui.eu</t>
  </si>
  <si>
    <t>FIESOLE</t>
  </si>
  <si>
    <t>VIA DEI ROCCETTINI 9</t>
  </si>
  <si>
    <t>EUROPEAN UNIVERSITY INSTITUTE</t>
  </si>
  <si>
    <t>Nicola</t>
  </si>
  <si>
    <t>Sabine</t>
  </si>
  <si>
    <t>CZ00216224</t>
  </si>
  <si>
    <t>http://www.muni.cz</t>
  </si>
  <si>
    <t>BRNO STRED</t>
  </si>
  <si>
    <t>Zerotinovo namesti 9</t>
  </si>
  <si>
    <t>UMAS</t>
  </si>
  <si>
    <t>Masarykova univerzita</t>
  </si>
  <si>
    <t>RO21524920</t>
  </si>
  <si>
    <t>www.ubbcluj.ro</t>
  </si>
  <si>
    <t>MIHAIL KOGALNICEANU 1</t>
  </si>
  <si>
    <t>BBU</t>
  </si>
  <si>
    <t>UNIVERSITATEA BABES BOLYAI</t>
  </si>
  <si>
    <t>Taylor</t>
  </si>
  <si>
    <t>ATU37586901</t>
  </si>
  <si>
    <t>www.univie.ac.at</t>
  </si>
  <si>
    <t>UNIVERSITATSRING 1</t>
  </si>
  <si>
    <t>UNIVIE</t>
  </si>
  <si>
    <t>UNIVERSITAT WIEN</t>
  </si>
  <si>
    <t>Almeida</t>
  </si>
  <si>
    <t>GB248837911</t>
  </si>
  <si>
    <t>http://www.qmul.ac.uk</t>
  </si>
  <si>
    <t>E1 4NS</t>
  </si>
  <si>
    <t>327 MILE END ROAD</t>
  </si>
  <si>
    <t>QMUL</t>
  </si>
  <si>
    <t>QUEEN MARY UNIVERSITY OF LONDON</t>
  </si>
  <si>
    <t>CHE116075613TVA</t>
  </si>
  <si>
    <t>www.epfl.ch</t>
  </si>
  <si>
    <t>BATIMENT CE 3316 STATION 1</t>
  </si>
  <si>
    <t>EPFL</t>
  </si>
  <si>
    <t>ECOLE POLYTECHNIQUE FEDERALE DE LAUSANNE</t>
  </si>
  <si>
    <t>Giuseppe</t>
  </si>
  <si>
    <t>CY90001673W</t>
  </si>
  <si>
    <t>www.ucy.ac.cy</t>
  </si>
  <si>
    <t>NICOSIA</t>
  </si>
  <si>
    <t>KALLIPOLEOS STREET  75</t>
  </si>
  <si>
    <t>UCY</t>
  </si>
  <si>
    <t>UNIVERSITY OF CYPRUS</t>
  </si>
  <si>
    <t>www.thalesgroup.com</t>
  </si>
  <si>
    <t>COURBEVOIE</t>
  </si>
  <si>
    <t>TOUR CARPE DIEM PLACE DES COROLLES ESPLANADE NORD</t>
  </si>
  <si>
    <t>THALES</t>
  </si>
  <si>
    <t>Hakan</t>
  </si>
  <si>
    <t>ALCOBENDAS MADRID</t>
  </si>
  <si>
    <t>+44 1865 289800</t>
  </si>
  <si>
    <t>HALANDRI</t>
  </si>
  <si>
    <t>EL090085651</t>
  </si>
  <si>
    <t>www.demokritos.gr</t>
  </si>
  <si>
    <t>AGIA PARASKEVI</t>
  </si>
  <si>
    <t>END OF PATRIARCHOU GRIGORIOU E AND 27 NEAPOLEOS STREET</t>
  </si>
  <si>
    <t>NCSRD</t>
  </si>
  <si>
    <t>"NATIONAL CENTER FOR SCIENTIFIC RESEARCH ""DEMOKRITOS"""</t>
  </si>
  <si>
    <t>WIESBADEN</t>
  </si>
  <si>
    <t>Anthony</t>
  </si>
  <si>
    <t>Smith</t>
  </si>
  <si>
    <t>Lidia</t>
  </si>
  <si>
    <t>Emma</t>
  </si>
  <si>
    <t>DSC</t>
  </si>
  <si>
    <t>IT00646640755</t>
  </si>
  <si>
    <t>www.unisalento.it</t>
  </si>
  <si>
    <t>LECCE</t>
  </si>
  <si>
    <t>PIAZZA TANCREDI 7</t>
  </si>
  <si>
    <t>UNILE</t>
  </si>
  <si>
    <t>UNIVERSITA DEL SALENTO</t>
  </si>
  <si>
    <t>Lee</t>
  </si>
  <si>
    <t>Fabrizio</t>
  </si>
  <si>
    <t>www.selex-si.com</t>
  </si>
  <si>
    <t>VIA TIBURTINA 1231</t>
  </si>
  <si>
    <t>SELEX</t>
  </si>
  <si>
    <t>SELEX SISTEMI INTEGRATI SPA</t>
  </si>
  <si>
    <t>Pasquariello</t>
  </si>
  <si>
    <t>Stefano</t>
  </si>
  <si>
    <t>www.elsagdatamat.com</t>
  </si>
  <si>
    <t>Via Puccini Giacomo 2</t>
  </si>
  <si>
    <t>ED</t>
  </si>
  <si>
    <t>ELSAG DATAMAT S.P.A.</t>
  </si>
  <si>
    <t>Marina</t>
  </si>
  <si>
    <t>Albert</t>
  </si>
  <si>
    <t>Georgios</t>
  </si>
  <si>
    <t>IOANNINA</t>
  </si>
  <si>
    <t>Brussels</t>
  </si>
  <si>
    <t>Florence</t>
  </si>
  <si>
    <t>FR44130005457</t>
  </si>
  <si>
    <t>http://www.unistra.fr</t>
  </si>
  <si>
    <t>STRASBOURG</t>
  </si>
  <si>
    <t>RUE BLAISE PASCAL 4</t>
  </si>
  <si>
    <t>UNISTRA</t>
  </si>
  <si>
    <t>UNIVERSITE DE STRASBOURG</t>
  </si>
  <si>
    <t>Watson</t>
  </si>
  <si>
    <t>Joanne</t>
  </si>
  <si>
    <t>GB648238808</t>
  </si>
  <si>
    <t>www.shef.ac.uk</t>
  </si>
  <si>
    <t>S10 2TN</t>
  </si>
  <si>
    <t>SHEFFIELD</t>
  </si>
  <si>
    <t>FIRTH COURT WESTERN BANK</t>
  </si>
  <si>
    <t>USFD</t>
  </si>
  <si>
    <t>THE UNIVERSITY OF SHEFFIELD</t>
  </si>
  <si>
    <t>Lorenzo</t>
  </si>
  <si>
    <t>NO945748931MVA</t>
  </si>
  <si>
    <t>www.dnv.com</t>
  </si>
  <si>
    <t>HOVIK</t>
  </si>
  <si>
    <t>VERITASVEIEN 1</t>
  </si>
  <si>
    <t>DNVGL</t>
  </si>
  <si>
    <t>DNV GL AS</t>
  </si>
  <si>
    <t>Bernhard</t>
  </si>
  <si>
    <t>Alessandro</t>
  </si>
  <si>
    <t>BE0419052272</t>
  </si>
  <si>
    <t>www.uclouvain.be</t>
  </si>
  <si>
    <t>LOUVAIN LA NEUVE</t>
  </si>
  <si>
    <t>PLACE DE L UNIVERSITE 1</t>
  </si>
  <si>
    <t>UNIVERSITE CATHOLIQUE DE LOUVAIN</t>
  </si>
  <si>
    <t>+44 1865 289801</t>
  </si>
  <si>
    <t>Patrizia</t>
  </si>
  <si>
    <t>UNIGE</t>
  </si>
  <si>
    <t>EE100560275</t>
  </si>
  <si>
    <t>www.ibs.ee</t>
  </si>
  <si>
    <t>Lai  30</t>
  </si>
  <si>
    <t>IBS</t>
  </si>
  <si>
    <t>Institute of Baltic Studies</t>
  </si>
  <si>
    <t>www.sic.rma.ac.be</t>
  </si>
  <si>
    <t>Avenue de la Renaissance 30</t>
  </si>
  <si>
    <t>ECOLE ROYALE MILITAIRE - KONINKLIJKE MILITAIRE SCHOOL</t>
  </si>
  <si>
    <t>IT01131710376</t>
  </si>
  <si>
    <t>www.unibo.it</t>
  </si>
  <si>
    <t>VIA ZAMBONI 33</t>
  </si>
  <si>
    <t>UNIBO</t>
  </si>
  <si>
    <t>ALMA MATER STUDIORUM - UNIVERSITA DI BOLOGNA</t>
  </si>
  <si>
    <t>Gilles</t>
  </si>
  <si>
    <t>BRNO</t>
  </si>
  <si>
    <t>Heroes</t>
  </si>
  <si>
    <t>Sofie</t>
  </si>
  <si>
    <t>BOULOGNE-BILLANCOURT</t>
  </si>
  <si>
    <t>+44 1483 683791</t>
  </si>
  <si>
    <t>VELIZY VILLACOUBLAY</t>
  </si>
  <si>
    <t>Richter</t>
  </si>
  <si>
    <t>Massimo</t>
  </si>
  <si>
    <t>Istanbul</t>
  </si>
  <si>
    <t>Nikolaus</t>
  </si>
  <si>
    <t>Wroclaw</t>
  </si>
  <si>
    <t>ESA28240752</t>
  </si>
  <si>
    <t>www.atos.net</t>
  </si>
  <si>
    <t>CALLE DE ALBARRACIN 25</t>
  </si>
  <si>
    <t>ATOS SPAIN SA</t>
  </si>
  <si>
    <t>Athens</t>
  </si>
  <si>
    <t>PP</t>
  </si>
  <si>
    <t>Roberto</t>
  </si>
  <si>
    <t>Alexandra</t>
  </si>
  <si>
    <t>Panagiotis</t>
  </si>
  <si>
    <t>EL099785242</t>
  </si>
  <si>
    <t>www.certh.gr</t>
  </si>
  <si>
    <t>THERMI THESSALONIKI</t>
  </si>
  <si>
    <t>CHARILAOU THERMI ROAD 6 KM</t>
  </si>
  <si>
    <t>ETHNIKO KENTRO EREVNAS KAI TECHNOLOGIKIS ANAPTYXIS</t>
  </si>
  <si>
    <t>Ioannis</t>
  </si>
  <si>
    <t>Juan</t>
  </si>
  <si>
    <t>RO5394305</t>
  </si>
  <si>
    <t>CERNAUTI STREET 27C</t>
  </si>
  <si>
    <t>UTI</t>
  </si>
  <si>
    <t>UTI GRUP SA</t>
  </si>
  <si>
    <t>GB641407169</t>
  </si>
  <si>
    <t>www.baesystems.com</t>
  </si>
  <si>
    <t>GU14 6YU</t>
  </si>
  <si>
    <t>FARNBOROUGH</t>
  </si>
  <si>
    <t>WARWICK HOUSE FARNBOROUGH AEROSPACE CENTRE</t>
  </si>
  <si>
    <t>BAES</t>
  </si>
  <si>
    <t>BAE SYSTEMS (OPERATIONS) LIMITED</t>
  </si>
  <si>
    <t>www.igsu.ro</t>
  </si>
  <si>
    <t>Piata Revolutiei</t>
  </si>
  <si>
    <t>MoAI-GIRP</t>
  </si>
  <si>
    <t>Ministry of Administration and Interior</t>
  </si>
  <si>
    <t>Jorge</t>
  </si>
  <si>
    <t>BIDART</t>
  </si>
  <si>
    <t>IT06838821004</t>
  </si>
  <si>
    <t>www.ingv.it</t>
  </si>
  <si>
    <t>Via di Vigna Murata  605</t>
  </si>
  <si>
    <t>INGV</t>
  </si>
  <si>
    <t>ISTITUTO NAZIONALE DI GEOFISICA E VULCANOLOGIA</t>
  </si>
  <si>
    <t>Nicosia</t>
  </si>
  <si>
    <t>CY10083353J</t>
  </si>
  <si>
    <t>http://www.euc.ac.cy</t>
  </si>
  <si>
    <t>DIOGENES STREET 6 ENGOMI</t>
  </si>
  <si>
    <t>EUROPEAN UNIVERSITY CYPRUS</t>
  </si>
  <si>
    <t>Kevin</t>
  </si>
  <si>
    <t>Petra</t>
  </si>
  <si>
    <t>FR17193113842</t>
  </si>
  <si>
    <t>www.ups-tlse.fr</t>
  </si>
  <si>
    <t>TOULOUSE CEDEX 9</t>
  </si>
  <si>
    <t>ROUTE DE NARBONNE 118</t>
  </si>
  <si>
    <t>UPS</t>
  </si>
  <si>
    <t>UNIVERSITE PAUL SABATIER TOULOUSE III</t>
  </si>
  <si>
    <t>Marek</t>
  </si>
  <si>
    <t>Marian</t>
  </si>
  <si>
    <t>Krzysztof</t>
  </si>
  <si>
    <t>INT</t>
  </si>
  <si>
    <t>Victor</t>
  </si>
  <si>
    <t>Sandra</t>
  </si>
  <si>
    <t>Paolo</t>
  </si>
  <si>
    <t>TREE</t>
  </si>
  <si>
    <t>Friedrichshafen</t>
  </si>
  <si>
    <t>Barbas</t>
  </si>
  <si>
    <t>PT504441361</t>
  </si>
  <si>
    <t>www.inescporto.pt</t>
  </si>
  <si>
    <t>4200 465</t>
  </si>
  <si>
    <t>RUA DR ROBERTO FRIAS CAMPUS DA FEUP</t>
  </si>
  <si>
    <t>INESC TEC</t>
  </si>
  <si>
    <t>INESC TEC - INSTITUTO DE ENGENHARIADE SISTEMAS E COMPUTADORES, TECNOLOGIA E CIENCIA</t>
  </si>
  <si>
    <t>GB677379376</t>
  </si>
  <si>
    <t>www.uclan.ac.uk</t>
  </si>
  <si>
    <t>PR1 2HE</t>
  </si>
  <si>
    <t>PRESTON</t>
  </si>
  <si>
    <t>UCLAN</t>
  </si>
  <si>
    <t>UNIVERSITY OF CENTRAL LANCASHIRE</t>
  </si>
  <si>
    <t>OULU</t>
  </si>
  <si>
    <t>Sarah</t>
  </si>
  <si>
    <t>Kay</t>
  </si>
  <si>
    <t>GB223518191</t>
  </si>
  <si>
    <t>www.brunel.ac.uk</t>
  </si>
  <si>
    <t>UB8 3PH</t>
  </si>
  <si>
    <t>UXBRIDGE</t>
  </si>
  <si>
    <t>KINGSTON LANE</t>
  </si>
  <si>
    <t>BRUNEL UNIVERSITY LONDON</t>
  </si>
  <si>
    <t>FI26473754</t>
  </si>
  <si>
    <t>Espoo</t>
  </si>
  <si>
    <t>VUORIMIEHENTIE 3</t>
  </si>
  <si>
    <t>+49 89 1205 2721</t>
  </si>
  <si>
    <t>Tallinn</t>
  </si>
  <si>
    <t>Nuria</t>
  </si>
  <si>
    <t>COLOMBES</t>
  </si>
  <si>
    <t>INDRA</t>
  </si>
  <si>
    <t>KIEL</t>
  </si>
  <si>
    <t>SANTANDER</t>
  </si>
  <si>
    <t>LIMASSOL</t>
  </si>
  <si>
    <t>+34 942291212</t>
  </si>
  <si>
    <t>Peña</t>
  </si>
  <si>
    <t>ESB39385083</t>
  </si>
  <si>
    <t>www.ttinorte.es</t>
  </si>
  <si>
    <t>C/ ALBERT EINSTEIN 14</t>
  </si>
  <si>
    <t>TTI</t>
  </si>
  <si>
    <t>TTI NORTE, S.L.</t>
  </si>
  <si>
    <t>George</t>
  </si>
  <si>
    <t>CHE114927636TVA</t>
  </si>
  <si>
    <t>www.unige.ch</t>
  </si>
  <si>
    <t>RUE DU GENERAL DUFOUR 24</t>
  </si>
  <si>
    <t>UNIVERSITE DE GENEVE</t>
  </si>
  <si>
    <t>POZNAN</t>
  </si>
  <si>
    <t>Brigitte</t>
  </si>
  <si>
    <t>ENSCHEDE</t>
  </si>
  <si>
    <t>Samp</t>
  </si>
  <si>
    <t>PL7811019801</t>
  </si>
  <si>
    <t>www.itti.com.pl</t>
  </si>
  <si>
    <t>61 612</t>
  </si>
  <si>
    <t>RUBIEZ 46</t>
  </si>
  <si>
    <t>ITTI</t>
  </si>
  <si>
    <t>ITTI SP ZOO</t>
  </si>
  <si>
    <t>MD</t>
  </si>
  <si>
    <t>+44 20 7813 2849</t>
  </si>
  <si>
    <t>+44 20 3108 3033</t>
  </si>
  <si>
    <t>Borg-Carbott</t>
  </si>
  <si>
    <t>Greta</t>
  </si>
  <si>
    <t>Nicolas</t>
  </si>
  <si>
    <t>Walker</t>
  </si>
  <si>
    <t>Pasquale</t>
  </si>
  <si>
    <t>Hidalgo</t>
  </si>
  <si>
    <t>Gunnar</t>
  </si>
  <si>
    <t>Sebastian</t>
  </si>
  <si>
    <t>ESG75051912</t>
  </si>
  <si>
    <t>www.vicomtech.org</t>
  </si>
  <si>
    <t>DONOSTIA SAN SEBASTIAN</t>
  </si>
  <si>
    <t>FUNDACION CENTRO DE TECNOLOGIAS DE INTERACCION VISUAL Y COMUNICACIONES VICOMTECH</t>
  </si>
  <si>
    <t>IT02133120150</t>
  </si>
  <si>
    <t>www.unicattolica.it</t>
  </si>
  <si>
    <t>UCSC</t>
  </si>
  <si>
    <t>UNIVERSITA CATTOLICA DEL SACRO CUORE</t>
  </si>
  <si>
    <t>Jean-Louis</t>
  </si>
  <si>
    <t>Veronique</t>
  </si>
  <si>
    <t>Paris</t>
  </si>
  <si>
    <t>MODENA</t>
  </si>
  <si>
    <t>Jim</t>
  </si>
  <si>
    <t>VIA XX SETTEMBRE 97</t>
  </si>
  <si>
    <t>MINISTERO DELL'ECONOMIA E DELLE FINANZE</t>
  </si>
  <si>
    <t>www.selex-comms.com</t>
  </si>
  <si>
    <t>VIA GIACOMO PUCCINI 2</t>
  </si>
  <si>
    <t>SEG</t>
  </si>
  <si>
    <t>SELEX ELSAG SPA</t>
  </si>
  <si>
    <t>Oslo</t>
  </si>
  <si>
    <t>NL002946725B01</t>
  </si>
  <si>
    <t>www.utwente.nl</t>
  </si>
  <si>
    <t>7522 NB</t>
  </si>
  <si>
    <t>DRIENERLOLAAN 5</t>
  </si>
  <si>
    <t>UNIVERSITEIT TWENTE</t>
  </si>
  <si>
    <t>NEUCHATEL</t>
  </si>
  <si>
    <t>Barry</t>
  </si>
  <si>
    <t>Wimmer</t>
  </si>
  <si>
    <t>+32 16 326515</t>
  </si>
  <si>
    <t>SE202100309601</t>
  </si>
  <si>
    <t>www.liu.se</t>
  </si>
  <si>
    <t>581 83</t>
  </si>
  <si>
    <t>Linkoping</t>
  </si>
  <si>
    <t>CAMPUS VALLA</t>
  </si>
  <si>
    <t>LIU</t>
  </si>
  <si>
    <t>LINKOPINGS UNIVERSITET</t>
  </si>
  <si>
    <t>CHE110283515MWST</t>
  </si>
  <si>
    <t>MARTIGNY</t>
  </si>
  <si>
    <t>RUE MARCONI 19</t>
  </si>
  <si>
    <t>IDIAP</t>
  </si>
  <si>
    <t>Edward</t>
  </si>
  <si>
    <t>2201 DK</t>
  </si>
  <si>
    <t>FR01383470937</t>
  </si>
  <si>
    <t>GENNEVILLIERS</t>
  </si>
  <si>
    <t>AVENUE DES LOUVRESSES 4</t>
  </si>
  <si>
    <t>TSIX</t>
  </si>
  <si>
    <t>THALES SIX GTS FRANCE SAS</t>
  </si>
  <si>
    <t>CHANIA</t>
  </si>
  <si>
    <t>Vangelatos</t>
  </si>
  <si>
    <t>Charalampos</t>
  </si>
  <si>
    <t>EL094052358</t>
  </si>
  <si>
    <t>www.haicorp.com</t>
  </si>
  <si>
    <t>Mesogeion street 2-4</t>
  </si>
  <si>
    <t>HAI</t>
  </si>
  <si>
    <t>HELLENIC AEROSPACE INDUSTRY SA</t>
  </si>
  <si>
    <t>Martaki</t>
  </si>
  <si>
    <t>BERGEN</t>
  </si>
  <si>
    <t>Rolf</t>
  </si>
  <si>
    <t>Rafael</t>
  </si>
  <si>
    <t>Lauro</t>
  </si>
  <si>
    <t>UMU</t>
  </si>
  <si>
    <t>Marcin</t>
  </si>
  <si>
    <t>SMILE</t>
  </si>
  <si>
    <t>ECO</t>
  </si>
  <si>
    <t>Jaap</t>
  </si>
  <si>
    <t>LUXEMBOURG</t>
  </si>
  <si>
    <t>Dimitrios</t>
  </si>
  <si>
    <t>FR27784308249</t>
  </si>
  <si>
    <t>www.sciencespo.fr</t>
  </si>
  <si>
    <t>RUE SAINT GUILLAUME 27</t>
  </si>
  <si>
    <t>Sciences Po</t>
  </si>
  <si>
    <t>FONDATION NATIONALE DES SCIENCES POLITIQUES</t>
  </si>
  <si>
    <t>HU10571017</t>
  </si>
  <si>
    <t>www.bhe-mw.eu</t>
  </si>
  <si>
    <t>IPARI PARK UTCA 10</t>
  </si>
  <si>
    <t>BHE BONN HUNGARY ELEKTRONIKAI Kft</t>
  </si>
  <si>
    <t>Olaf</t>
  </si>
  <si>
    <t>Helen</t>
  </si>
  <si>
    <t>Erich</t>
  </si>
  <si>
    <t>www.eutema.com</t>
  </si>
  <si>
    <t>EUTEMA</t>
  </si>
  <si>
    <t>Stockholm</t>
  </si>
  <si>
    <t>IT01773710171</t>
  </si>
  <si>
    <t>www.unibs.it</t>
  </si>
  <si>
    <t>BRESCIA</t>
  </si>
  <si>
    <t>PIAZZA MERCATO 15</t>
  </si>
  <si>
    <t>UNIBS</t>
  </si>
  <si>
    <t>Susann</t>
  </si>
  <si>
    <t>Di Maggio</t>
  </si>
  <si>
    <t>Diassina</t>
  </si>
  <si>
    <t>CHE106080392TVA</t>
  </si>
  <si>
    <t>www.csem.ch</t>
  </si>
  <si>
    <t>RUE JAQUET DROZ 1</t>
  </si>
  <si>
    <t>CSEM</t>
  </si>
  <si>
    <t>CSEM CENTRE SUISSE D'ELECTRONIQUE ET DE MICROTECHNIQUE SA - RECHERCHE ET DEVELOPPEMENT</t>
  </si>
  <si>
    <t>Joan</t>
  </si>
  <si>
    <t>GB123853477</t>
  </si>
  <si>
    <t>www.swan.ac.uk</t>
  </si>
  <si>
    <t>SA2 8PP</t>
  </si>
  <si>
    <t>SWANSEA</t>
  </si>
  <si>
    <t>SINGLETON PARK</t>
  </si>
  <si>
    <t>SWANSEA UNIVERSITY</t>
  </si>
  <si>
    <t>Castelli</t>
  </si>
  <si>
    <t>Brunella</t>
  </si>
  <si>
    <t>IT03638121008</t>
  </si>
  <si>
    <t>www.asi.it</t>
  </si>
  <si>
    <t>VIA DEL POLITECNICO SNC</t>
  </si>
  <si>
    <t>ASI</t>
  </si>
  <si>
    <t>Pedersen</t>
  </si>
  <si>
    <t>Adriano</t>
  </si>
  <si>
    <t>José Francisco</t>
  </si>
  <si>
    <t>ATU57532824</t>
  </si>
  <si>
    <t>www.uni-salzburg.at</t>
  </si>
  <si>
    <t>KAPITELGASSE 4-6</t>
  </si>
  <si>
    <t>PLUS</t>
  </si>
  <si>
    <t>PARIS-LODRON-UNIVERSITAT SALZBURG</t>
  </si>
  <si>
    <t>RANGER</t>
  </si>
  <si>
    <t>Tom</t>
  </si>
  <si>
    <t>GDYNIA</t>
  </si>
  <si>
    <t>Garcia</t>
  </si>
  <si>
    <t>IT03873750750</t>
  </si>
  <si>
    <t>www.cmcc.it</t>
  </si>
  <si>
    <t>VIA A IMPERATORE 16</t>
  </si>
  <si>
    <t>CMCC</t>
  </si>
  <si>
    <t>FONDAZIONE CENTRO EURO-MEDITERRANEOSUI CAMBIAMENTI CLIMATICI</t>
  </si>
  <si>
    <t>Erik</t>
  </si>
  <si>
    <t>Roma</t>
  </si>
  <si>
    <t>ENG</t>
  </si>
  <si>
    <t>PL5250008815</t>
  </si>
  <si>
    <t>www.piap.pl</t>
  </si>
  <si>
    <t>02 486</t>
  </si>
  <si>
    <t>ALEJE JEROZOLIMSKIE 202</t>
  </si>
  <si>
    <t>PIAP</t>
  </si>
  <si>
    <t>Fontara</t>
  </si>
  <si>
    <t>+44 20 7679 6296</t>
  </si>
  <si>
    <t>ESQ4618002B</t>
  </si>
  <si>
    <t>www.upv.es</t>
  </si>
  <si>
    <t>CAMINO DE VERA SN EDIFICIO 3A</t>
  </si>
  <si>
    <t>UPV</t>
  </si>
  <si>
    <t>UNIVERSITAT POLITECNICA DE VALENCIA</t>
  </si>
  <si>
    <t>ESQ0818001J</t>
  </si>
  <si>
    <t>http://www.ub.es</t>
  </si>
  <si>
    <t>GRAN VIA DE LES CORTS CATALANES 585</t>
  </si>
  <si>
    <t>UNIVERSITAT DE BARCELONA</t>
  </si>
  <si>
    <t>Puerta</t>
  </si>
  <si>
    <t>Mª Carmen</t>
  </si>
  <si>
    <t>Franco</t>
  </si>
  <si>
    <t>Kim</t>
  </si>
  <si>
    <t>Oscar</t>
  </si>
  <si>
    <t>Larsson</t>
  </si>
  <si>
    <t>Dagmar</t>
  </si>
  <si>
    <t>Andrei</t>
  </si>
  <si>
    <t>KYIV</t>
  </si>
  <si>
    <t>RO4288047</t>
  </si>
  <si>
    <t>www.umfcluj.ro</t>
  </si>
  <si>
    <t>Cluj-Napoca</t>
  </si>
  <si>
    <t>VICTOR BABES STREET 8</t>
  </si>
  <si>
    <t>UMF Cluj</t>
  </si>
  <si>
    <t>UNIVERSITATEA DE MEDICINA SI FARMACIE IULIU HATIEGANU CLUJ-NAPOCA</t>
  </si>
  <si>
    <t>BE0409530535</t>
  </si>
  <si>
    <t>www.unamur.be</t>
  </si>
  <si>
    <t>NAMUR</t>
  </si>
  <si>
    <t>RUE DE BRUXELLES 61</t>
  </si>
  <si>
    <t>UNamur</t>
  </si>
  <si>
    <t>UNIVERSITE DE NAMUR ASBL</t>
  </si>
  <si>
    <t>Andras</t>
  </si>
  <si>
    <t>Sergio</t>
  </si>
  <si>
    <t>IT02133971008</t>
  </si>
  <si>
    <t>www.uniroma2.it</t>
  </si>
  <si>
    <t>VIA CRACOVIA 50</t>
  </si>
  <si>
    <t>UTV</t>
  </si>
  <si>
    <t>UNIVERSITA DEGLI STUDI DI ROMA TOR VERGATA</t>
  </si>
  <si>
    <t>FR53344112396</t>
  </si>
  <si>
    <t>www.arttic.eu</t>
  </si>
  <si>
    <t>RUE DU DESSOUS DES BERGES 58A</t>
  </si>
  <si>
    <t>ARTTIC</t>
  </si>
  <si>
    <t>FR36775722879</t>
  </si>
  <si>
    <t>www.onera.fr</t>
  </si>
  <si>
    <t>CHEMIN DE LA HUNIERE</t>
  </si>
  <si>
    <t>ONERA</t>
  </si>
  <si>
    <t>OFFICE NATIONAL D'ETUDES ET DE RECHERCHES AEROSPATIALES</t>
  </si>
  <si>
    <t>Andersen</t>
  </si>
  <si>
    <t>Allan</t>
  </si>
  <si>
    <t>SDS</t>
  </si>
  <si>
    <t>FI01556684</t>
  </si>
  <si>
    <t>www.uta.fi</t>
  </si>
  <si>
    <t>Kalevantie 4</t>
  </si>
  <si>
    <t>UTA</t>
  </si>
  <si>
    <t>TAMPEREEN YLIOPISTO</t>
  </si>
  <si>
    <t>Giorgio</t>
  </si>
  <si>
    <t>Geoffrey</t>
  </si>
  <si>
    <t>+47 22547706</t>
  </si>
  <si>
    <t>Lars Even</t>
  </si>
  <si>
    <t>NO847353732MVA</t>
  </si>
  <si>
    <t>www.prio.no</t>
  </si>
  <si>
    <t>HAUSMANNS GATE 7</t>
  </si>
  <si>
    <t>PRIO</t>
  </si>
  <si>
    <t>INSTITUTT FOR FREDSFORSKNING STIFTELSE</t>
  </si>
  <si>
    <t>BE0424123986</t>
  </si>
  <si>
    <t>www.ceps.eu</t>
  </si>
  <si>
    <t>PLACE DU CONGRES 1</t>
  </si>
  <si>
    <t>CEPS</t>
  </si>
  <si>
    <t>CENTRE FOR EUROPEAN POLICY STUDIES</t>
  </si>
  <si>
    <t>Mccarthy</t>
  </si>
  <si>
    <t>Dina</t>
  </si>
  <si>
    <t>Gaetano</t>
  </si>
  <si>
    <t>LISBON</t>
  </si>
  <si>
    <t>Adam</t>
  </si>
  <si>
    <t>DE286005408</t>
  </si>
  <si>
    <t>http://www.uni-goettingen.de</t>
  </si>
  <si>
    <t>GOTTINGEN</t>
  </si>
  <si>
    <t>WILHELMSPLATZ 1</t>
  </si>
  <si>
    <t>UGOE</t>
  </si>
  <si>
    <t>GEORG-AUGUST-UNIVERSITAT GOTTINGENSTIFTUNG OFFENTLICHEN RECHTS</t>
  </si>
  <si>
    <t>Serge</t>
  </si>
  <si>
    <t>Carina</t>
  </si>
  <si>
    <t>Sega-Buhalis</t>
  </si>
  <si>
    <t>Marcos</t>
  </si>
  <si>
    <t>NO943432449MVA</t>
  </si>
  <si>
    <t>www.nersc.no</t>
  </si>
  <si>
    <t>THORMOHLENSGATE 47</t>
  </si>
  <si>
    <t>NERSC</t>
  </si>
  <si>
    <t>STIFTELSEN NANSEN SENTER FOR MILJOOG FJERNMALING</t>
  </si>
  <si>
    <t>FI10462161</t>
  </si>
  <si>
    <t>www.laurea.fi</t>
  </si>
  <si>
    <t>RATATIE 22</t>
  </si>
  <si>
    <t>LAUREA</t>
  </si>
  <si>
    <t>LAUREA-AMMATTIKORKEAKOULU OY</t>
  </si>
  <si>
    <t>Craig</t>
  </si>
  <si>
    <t>GOSSELIES</t>
  </si>
  <si>
    <t>TAUFKIRCHEN</t>
  </si>
  <si>
    <t>Raphael</t>
  </si>
  <si>
    <t>Bartle</t>
  </si>
  <si>
    <t>GB504005214</t>
  </si>
  <si>
    <t>www.port.ac.uk</t>
  </si>
  <si>
    <t>PO1 2UP</t>
  </si>
  <si>
    <t>PORTSMOUTH</t>
  </si>
  <si>
    <t>WINSTON CHURCHILL AVENUE UNIVERSITY HOUSE</t>
  </si>
  <si>
    <t>UoP</t>
  </si>
  <si>
    <t>UNIVERSITY OF PORTSMOUTH HIGHER EDUCATION CORPORATION</t>
  </si>
  <si>
    <t>Thepenier</t>
  </si>
  <si>
    <t>Florian</t>
  </si>
  <si>
    <t>SAN SEBASTIAN</t>
  </si>
  <si>
    <t>BETZDORF</t>
  </si>
  <si>
    <t>Gwenael</t>
  </si>
  <si>
    <t>Juha</t>
  </si>
  <si>
    <t>TUC</t>
  </si>
  <si>
    <t>Jakub</t>
  </si>
  <si>
    <t>Gutierrez</t>
  </si>
  <si>
    <t>Xavier</t>
  </si>
  <si>
    <t>Carole</t>
  </si>
  <si>
    <t>ZAVENTEM</t>
  </si>
  <si>
    <t>STM</t>
  </si>
  <si>
    <t>VILLENEUVE D ASCQ</t>
  </si>
  <si>
    <t>EL094502301</t>
  </si>
  <si>
    <t>www.isd.gr</t>
  </si>
  <si>
    <t>KIFISSIAS AVENUE 32 KTIPIO B ATRINA CENTER</t>
  </si>
  <si>
    <t>ISD LYSEIS OLOKRIROMENON SYSTIMATONANONYMOS ETAIREIA</t>
  </si>
  <si>
    <t>+48 616226973</t>
  </si>
  <si>
    <t>http://www.mai.gov.pt</t>
  </si>
  <si>
    <t>1249-110</t>
  </si>
  <si>
    <t>Lisboa</t>
  </si>
  <si>
    <t>Rua Capelo 11</t>
  </si>
  <si>
    <t>PSP</t>
  </si>
  <si>
    <t>MINISTERIO DA ADMINISTRACAO INTERNA</t>
  </si>
  <si>
    <t>ELANCOURT</t>
  </si>
  <si>
    <t>IT03141870364</t>
  </si>
  <si>
    <t>VIA G B AMICI 29</t>
  </si>
  <si>
    <t>ZANASI ALESSANDRO SRL</t>
  </si>
  <si>
    <t>MAROUSI</t>
  </si>
  <si>
    <t>MCA</t>
  </si>
  <si>
    <t>Ramon</t>
  </si>
  <si>
    <t>Konstantinos</t>
  </si>
  <si>
    <t>GIJON</t>
  </si>
  <si>
    <t>Leventakis</t>
  </si>
  <si>
    <t>EL999333507</t>
  </si>
  <si>
    <t>www.kemea.gr</t>
  </si>
  <si>
    <t>P KANELLOPOULOU 4 ST</t>
  </si>
  <si>
    <t>KEMEA</t>
  </si>
  <si>
    <t>IT01938560347</t>
  </si>
  <si>
    <t>www.cnit.it</t>
  </si>
  <si>
    <t>VIALE G. P. USBERTI 181A</t>
  </si>
  <si>
    <t>CNIT</t>
  </si>
  <si>
    <t>CONSORZIO NAZIONALE INTERUNIVERSITARIO PER LE TELECOMUNICAZIONI</t>
  </si>
  <si>
    <t>Giovanna</t>
  </si>
  <si>
    <t>VIA GUIDO RENI 56</t>
  </si>
  <si>
    <t>DAUGAVPILS</t>
  </si>
  <si>
    <t>Lilischkis</t>
  </si>
  <si>
    <t>DE167015661</t>
  </si>
  <si>
    <t>www.airbus-group.com</t>
  </si>
  <si>
    <t>WILLY-MESSERSCHMITT-STRASSE 1</t>
  </si>
  <si>
    <t>AGI</t>
  </si>
  <si>
    <t>AIRBUS DEFENCE AND SPACE GMBH</t>
  </si>
  <si>
    <t>Davide</t>
  </si>
  <si>
    <t>PL5250005834</t>
  </si>
  <si>
    <t>http://www.pw.edu.pl</t>
  </si>
  <si>
    <t>00 661</t>
  </si>
  <si>
    <t>PLAC POLITECHNIKI 1</t>
  </si>
  <si>
    <t>WUT</t>
  </si>
  <si>
    <t>POLITECHNIKA WARSZAWSKA</t>
  </si>
  <si>
    <t>HORTEN</t>
  </si>
  <si>
    <t>BLAGNAC</t>
  </si>
  <si>
    <t>SGS</t>
  </si>
  <si>
    <t>NAARDEN</t>
  </si>
  <si>
    <t>Oulu</t>
  </si>
  <si>
    <t>NL002760551B01</t>
  </si>
  <si>
    <t>www.nlr.nl</t>
  </si>
  <si>
    <t>+44 20 7679 6502</t>
  </si>
  <si>
    <t>RO434670</t>
  </si>
  <si>
    <t>www.incas.ro</t>
  </si>
  <si>
    <t>INCAS</t>
  </si>
  <si>
    <t>Dick</t>
  </si>
  <si>
    <t>Janusz</t>
  </si>
  <si>
    <t>Bonn</t>
  </si>
  <si>
    <t>HERAKLION</t>
  </si>
  <si>
    <t>ESTAVROMENOS</t>
  </si>
  <si>
    <t>ESQ3018001B</t>
  </si>
  <si>
    <t>http://www.um.es/</t>
  </si>
  <si>
    <t>MURCIA</t>
  </si>
  <si>
    <t>AVENIDA TENIENTE FLOMESTA S/N - EDIFICIO CONVALECENCIA</t>
  </si>
  <si>
    <t>UNIVERSIDAD DE MURCIA</t>
  </si>
  <si>
    <t>Lobo</t>
  </si>
  <si>
    <t>NL804735529B02</t>
  </si>
  <si>
    <t>www.eur.nl</t>
  </si>
  <si>
    <t>3062 PA</t>
  </si>
  <si>
    <t>BURGEMEESTER OUDLAAN  50</t>
  </si>
  <si>
    <t>EUR</t>
  </si>
  <si>
    <t>ERASMUS UNIVERSITEIT ROTTERDAM</t>
  </si>
  <si>
    <t>VALLADOLID</t>
  </si>
  <si>
    <t>Warsaw</t>
  </si>
  <si>
    <t>Styliani</t>
  </si>
  <si>
    <t>Byrne</t>
  </si>
  <si>
    <t>PIRAEUS</t>
  </si>
  <si>
    <t>BE0431666826</t>
  </si>
  <si>
    <t>www.spaceapplications.com</t>
  </si>
  <si>
    <t>LEUVENSESTEENWEG 325</t>
  </si>
  <si>
    <t>SPACEAPPS</t>
  </si>
  <si>
    <t>SPACE APPLICATIONS SERVICES NV</t>
  </si>
  <si>
    <t>Alves</t>
  </si>
  <si>
    <t>DZ</t>
  </si>
  <si>
    <t>Salvatore</t>
  </si>
  <si>
    <t>Rory</t>
  </si>
  <si>
    <t>Sancho</t>
  </si>
  <si>
    <t>NL810590372B01</t>
  </si>
  <si>
    <t>www.uniresearch.nl</t>
  </si>
  <si>
    <t>2628XG</t>
  </si>
  <si>
    <t>ELEKTRONICAWEG 16</t>
  </si>
  <si>
    <t>Uniresearch</t>
  </si>
  <si>
    <t>UNIRESEARCH BV</t>
  </si>
  <si>
    <t>Remy</t>
  </si>
  <si>
    <t>BE0473044848</t>
  </si>
  <si>
    <t>www.xenics.com</t>
  </si>
  <si>
    <t>AMBACHTENLAAN 44</t>
  </si>
  <si>
    <t>XEN</t>
  </si>
  <si>
    <t>XENICS NV</t>
  </si>
  <si>
    <t>TALLIN</t>
  </si>
  <si>
    <t>Garcia Beato</t>
  </si>
  <si>
    <t>FR43784601841</t>
  </si>
  <si>
    <t>www.uic.org</t>
  </si>
  <si>
    <t>RUE JEAN REY 16</t>
  </si>
  <si>
    <t>UIC</t>
  </si>
  <si>
    <t>UNION INTERNATIONALE DES CHEMINS DE FER</t>
  </si>
  <si>
    <t>+44 114 222 4754</t>
  </si>
  <si>
    <t>Bianchi</t>
  </si>
  <si>
    <t>DE811245527</t>
  </si>
  <si>
    <t>www.uni-hannover.de</t>
  </si>
  <si>
    <t>Welfengarten 1</t>
  </si>
  <si>
    <t>LUH</t>
  </si>
  <si>
    <t>GOTTFRIED WILHELM LEIBNIZ UNIVERSITAET HANNOVER</t>
  </si>
  <si>
    <t>EL090034024</t>
  </si>
  <si>
    <t>www.tuc.gr</t>
  </si>
  <si>
    <t>CHANIA-KRITI</t>
  </si>
  <si>
    <t>TERMA AGIOU MARKOU PLATEIA AGIOU TITOU</t>
  </si>
  <si>
    <t>POLYTECHNEIO KRITIS</t>
  </si>
  <si>
    <t>Mirjana</t>
  </si>
  <si>
    <t>Carmine</t>
  </si>
  <si>
    <t>IRM</t>
  </si>
  <si>
    <t>Pham</t>
  </si>
  <si>
    <t>María</t>
  </si>
  <si>
    <t>EOS</t>
  </si>
  <si>
    <t>GB686994842</t>
  </si>
  <si>
    <t>www.northumbria.ac.uk</t>
  </si>
  <si>
    <t>NE1 8ST</t>
  </si>
  <si>
    <t>SUTHERLAND BUILDING COLLEGE STREET</t>
  </si>
  <si>
    <t>UNIVERSITY OF NORTHUMBRIA AT NEWCASTLE</t>
  </si>
  <si>
    <t>Henry</t>
  </si>
  <si>
    <t>Belfast</t>
  </si>
  <si>
    <t>KJELLER</t>
  </si>
  <si>
    <t>JOENSUU</t>
  </si>
  <si>
    <t>PARC SCIENTIFIQUE DE L EPFL</t>
  </si>
  <si>
    <t>DK18159104</t>
  </si>
  <si>
    <t>www.dmi.dk</t>
  </si>
  <si>
    <t>Lyngbyvej 100</t>
  </si>
  <si>
    <t>DMI</t>
  </si>
  <si>
    <t>DANMARKS METEOROLOGISKE INSTITUT</t>
  </si>
  <si>
    <t>+39 0332 78 6465</t>
  </si>
  <si>
    <t>+48 61 6226 973</t>
  </si>
  <si>
    <t>+48 61 6226 985</t>
  </si>
  <si>
    <t>+33 1 73 32 21 40</t>
  </si>
  <si>
    <t>+33 1 73 32 22 10</t>
  </si>
  <si>
    <t>Fedorczak</t>
  </si>
  <si>
    <t>GB414435966</t>
  </si>
  <si>
    <t>TW11 8LZ</t>
  </si>
  <si>
    <t>TEDDINGTON</t>
  </si>
  <si>
    <t>GOODRICH HOUSE WALDEGRAVE ROAD 1</t>
  </si>
  <si>
    <t>BMT</t>
  </si>
  <si>
    <t>ESA78085719</t>
  </si>
  <si>
    <t>www.isdefe.es</t>
  </si>
  <si>
    <t>CALLE BEATRIZ DE BOBADILLA 3</t>
  </si>
  <si>
    <t>ISDEFE</t>
  </si>
  <si>
    <t>INGENIERIA DE SISTEMAS PARA LA DEFENSA DE ESPANA SA-SME MP</t>
  </si>
  <si>
    <t>IT04534591005</t>
  </si>
  <si>
    <t>www.scienzecittadinanza.org</t>
  </si>
  <si>
    <t>LSC</t>
  </si>
  <si>
    <t>LABORATORIO DI SCIENZE DELLA CITTADINANZA</t>
  </si>
  <si>
    <t>José Antonio</t>
  </si>
  <si>
    <t>+32 16 329979</t>
  </si>
  <si>
    <t>CIES</t>
  </si>
  <si>
    <t>Madrid</t>
  </si>
  <si>
    <t>ESSEX</t>
  </si>
  <si>
    <t>ALGER</t>
  </si>
  <si>
    <t>López</t>
  </si>
  <si>
    <t>Vanacker</t>
  </si>
  <si>
    <t>EL094400763</t>
  </si>
  <si>
    <t>ESTIAS 1 &amp; MESOGEION 73-75</t>
  </si>
  <si>
    <t>EXUS AE</t>
  </si>
  <si>
    <t>EXODUS ANONYMOS ETAIREIA PLIROFORIKIS</t>
  </si>
  <si>
    <t>NL808028741B08</t>
  </si>
  <si>
    <t>www.ecorys.com</t>
  </si>
  <si>
    <t>3067 GG</t>
  </si>
  <si>
    <t>WATERMANWEG 44</t>
  </si>
  <si>
    <t>ECORYS</t>
  </si>
  <si>
    <t>ECORYS NEDERLAND BV</t>
  </si>
  <si>
    <t>Laukkanen</t>
  </si>
  <si>
    <t>Morel</t>
  </si>
  <si>
    <t>LIVORNO</t>
  </si>
  <si>
    <t>+31 70 374 0199</t>
  </si>
  <si>
    <t>Wilmy</t>
  </si>
  <si>
    <t>www.sesm.it</t>
  </si>
  <si>
    <t>GIUGLIANO IN CAMPANIA</t>
  </si>
  <si>
    <t>VIA CIRCUMVALLAZIONE ESTERNA Loc. Pontericcio Zona ASI</t>
  </si>
  <si>
    <t>SESM</t>
  </si>
  <si>
    <t>SESM SOLUZIONI EVOLUTE PER LA SISTEMISTICA E I MODELLI S.C.A.R.L.</t>
  </si>
  <si>
    <t>IT05724831002</t>
  </si>
  <si>
    <t>www.eng.it</t>
  </si>
  <si>
    <t>PIAZZALE DELL'AGRICOLTURA 24</t>
  </si>
  <si>
    <t>ENGINEERING - INGEGNERIA INFORMATICA SPA</t>
  </si>
  <si>
    <t>AIRBUS</t>
  </si>
  <si>
    <t>www.galileoavionica.it</t>
  </si>
  <si>
    <t>CAMPI BISENZIO</t>
  </si>
  <si>
    <t>Via Albert Einstein 35</t>
  </si>
  <si>
    <t>GAV</t>
  </si>
  <si>
    <t>SELEX GALILEO SPA</t>
  </si>
  <si>
    <t>DUNDALK LOUTH</t>
  </si>
  <si>
    <t>ESB83053835</t>
  </si>
  <si>
    <t>AVENIDA SUR DEL AEROPUERTO DE BARAJAS 38 EDIF 4 PL 4</t>
  </si>
  <si>
    <t>BRTE</t>
  </si>
  <si>
    <t>BOEING RESEARCH &amp; TECHNOLOGY EUROPE S.L.U.</t>
  </si>
  <si>
    <t>NUNEATON</t>
  </si>
  <si>
    <t>Mans</t>
  </si>
  <si>
    <t>Dietmar</t>
  </si>
  <si>
    <t>Calvet</t>
  </si>
  <si>
    <t>+358 20 722 7000</t>
  </si>
  <si>
    <t>NOGENT SUR MARNE</t>
  </si>
  <si>
    <t>OCC</t>
  </si>
  <si>
    <t>ULP</t>
  </si>
  <si>
    <t>ESQ2822003F</t>
  </si>
  <si>
    <t>www.inta.es</t>
  </si>
  <si>
    <t>TORREJON DE ARDOZ MADRID</t>
  </si>
  <si>
    <t>CR TORREJON AJALVIR KM 4 2</t>
  </si>
  <si>
    <t>INTA</t>
  </si>
  <si>
    <t>+39 0332 785797</t>
  </si>
  <si>
    <t>Hans Guenther</t>
  </si>
  <si>
    <t>www.stm.com.tr</t>
  </si>
  <si>
    <t>Kafkas SK n° 56 - Bestepe</t>
  </si>
  <si>
    <t>STM Savunma Teknolojileri Muhendislik ve Ticaret A.S.</t>
  </si>
  <si>
    <t>PT502035447</t>
  </si>
  <si>
    <t>www.edisoft.pt</t>
  </si>
  <si>
    <t>2770 153</t>
  </si>
  <si>
    <t>PACO DE ARCOS</t>
  </si>
  <si>
    <t>RUA CALVET MAGALHAES 245</t>
  </si>
  <si>
    <t>EDISOFT, S.A.</t>
  </si>
  <si>
    <t>EDISOFT-EMPRESA DE SERVICOS E DESENVOLVIMENTO DE SOFTWARE SA</t>
  </si>
  <si>
    <t>FR50383475092</t>
  </si>
  <si>
    <t>2 AVENUE GAY LUSSAC</t>
  </si>
  <si>
    <t>TSA</t>
  </si>
  <si>
    <t>THALES SYSTEMES AEROPORTES SAS</t>
  </si>
  <si>
    <t>ESA28599033</t>
  </si>
  <si>
    <t>www.indra.es</t>
  </si>
  <si>
    <t>AVENIDA DE BRUSELAS 35</t>
  </si>
  <si>
    <t>IT02126711007</t>
  </si>
  <si>
    <t>www.iai.it</t>
  </si>
  <si>
    <t>Via Angelo Brunetti  9</t>
  </si>
  <si>
    <t>I.A.I.</t>
  </si>
  <si>
    <t>ISTITUTO AFFARI INTERNAZIONALI</t>
  </si>
  <si>
    <t>VIA VETRAIA 11</t>
  </si>
  <si>
    <t>CAEN</t>
  </si>
  <si>
    <t>GORIZIA</t>
  </si>
  <si>
    <t>Katri</t>
  </si>
  <si>
    <t>Kimmo</t>
  </si>
  <si>
    <t>LEON</t>
  </si>
  <si>
    <t>ESA28006104</t>
  </si>
  <si>
    <t>www.eads.net</t>
  </si>
  <si>
    <t>AVENIDA DE ARAGON 404</t>
  </si>
  <si>
    <t>CASA</t>
  </si>
  <si>
    <t>AIRBUS DEFENCE AND SPACE SA</t>
  </si>
  <si>
    <t>Invernizzi</t>
  </si>
  <si>
    <t>IT03902621212</t>
  </si>
  <si>
    <t>www.aermacchi.it</t>
  </si>
  <si>
    <t>PIAZZA MONTE GRAPPA 4</t>
  </si>
  <si>
    <t>ALENIA</t>
  </si>
  <si>
    <t>ALENIA AERMACCHI SPA</t>
  </si>
  <si>
    <t>Lallemand</t>
  </si>
  <si>
    <t>FR73712042456</t>
  </si>
  <si>
    <t>www.dassault-aviation.com</t>
  </si>
  <si>
    <t>9 ROND POINT CHAMPS-ELYSEES-MARCEL DASSAULT</t>
  </si>
  <si>
    <t>DASSAV</t>
  </si>
  <si>
    <t>DASSAULT AVIATION</t>
  </si>
  <si>
    <t>www.eurocopter.com</t>
  </si>
  <si>
    <t>SE556036079301</t>
  </si>
  <si>
    <t>www.saabgroup.com</t>
  </si>
  <si>
    <t>581 88</t>
  </si>
  <si>
    <t>LINKOPING</t>
  </si>
  <si>
    <t>SAAB (NATMIG)</t>
  </si>
  <si>
    <t>SAAB AKTIEBOLAG</t>
  </si>
  <si>
    <t>Spooner</t>
  </si>
  <si>
    <t>Maria Eugenia</t>
  </si>
  <si>
    <t>+49 89 1205 2728</t>
  </si>
  <si>
    <t>LU19805732</t>
  </si>
  <si>
    <t>http://wwwen.uni.lu</t>
  </si>
  <si>
    <t>ESCH-SUR-ALZETTE</t>
  </si>
  <si>
    <t>2 AVENUE DE L'UNIVERSITE</t>
  </si>
  <si>
    <t>UNIVERSITE DU LUXEMBOURG</t>
  </si>
  <si>
    <t>Noel</t>
  </si>
  <si>
    <t>FR38340709534</t>
  </si>
  <si>
    <t>www.oberthur.com</t>
  </si>
  <si>
    <t>420 RUE D'ESTIENNE D'ORVES</t>
  </si>
  <si>
    <t>IDEMIA</t>
  </si>
  <si>
    <t>IDEMIA FRANCE</t>
  </si>
  <si>
    <t>RAMONVILLE SAINT AGNE</t>
  </si>
  <si>
    <t>ESQ2803011B</t>
  </si>
  <si>
    <t>http://www.urjc.es</t>
  </si>
  <si>
    <t>MOSTOLES</t>
  </si>
  <si>
    <t>CALLE TULIPAN</t>
  </si>
  <si>
    <t>URJC</t>
  </si>
  <si>
    <t>UNIVERSIDAD REY JUAN CARLOS</t>
  </si>
  <si>
    <t>Forgó</t>
  </si>
  <si>
    <t>Zug</t>
  </si>
  <si>
    <t>Depauw</t>
  </si>
  <si>
    <t>Fabrice</t>
  </si>
  <si>
    <t>+30 210 6503139</t>
  </si>
  <si>
    <t>ACS</t>
  </si>
  <si>
    <t>Juhani</t>
  </si>
  <si>
    <t>Hatem</t>
  </si>
  <si>
    <t>Jesus</t>
  </si>
  <si>
    <t>Giuliano</t>
  </si>
  <si>
    <t>IT01232321008</t>
  </si>
  <si>
    <t>www.acsys.it</t>
  </si>
  <si>
    <t>VIA DELLA BUFALOTTA 378</t>
  </si>
  <si>
    <t>ADVANCED COMPUTER SYSTEMS A.C.S. SPA</t>
  </si>
  <si>
    <t>+41 21 693 7575</t>
  </si>
  <si>
    <t>Margot</t>
  </si>
  <si>
    <t>Bucuresti</t>
  </si>
  <si>
    <t>DE129365746</t>
  </si>
  <si>
    <t>PRINZREGENTENSTRASSE 159</t>
  </si>
  <si>
    <t>G&amp;D</t>
  </si>
  <si>
    <t>GIESECKE &amp; DEVRIENT GESELLSCHAFT MIT BESCHRANKTER HAFTUNG</t>
  </si>
  <si>
    <t>+32 2 721 54 44</t>
  </si>
  <si>
    <t>+32 2 721 54 84</t>
  </si>
  <si>
    <t>+39 0332 789682</t>
  </si>
  <si>
    <t>GB108260441</t>
  </si>
  <si>
    <t>www.mmu.ac.uk</t>
  </si>
  <si>
    <t>M15 6BH</t>
  </si>
  <si>
    <t>OXFORD ROAD ALL SAINTS BUILDING</t>
  </si>
  <si>
    <t>MMU</t>
  </si>
  <si>
    <t>THE MANCHESTER METROPOLITAN UNIVERSITY</t>
  </si>
  <si>
    <t>http://www.bpti.eu/</t>
  </si>
  <si>
    <t>PILIES STR 16-8</t>
  </si>
  <si>
    <t>BPTI</t>
  </si>
  <si>
    <t>BALTIJOS PAZANGIU TECHNOLOGIJU INSTITUTAS</t>
  </si>
  <si>
    <t>META</t>
  </si>
  <si>
    <t>BLACKROCK</t>
  </si>
  <si>
    <t>Ivana</t>
  </si>
  <si>
    <t>Nicolosi</t>
  </si>
  <si>
    <t>Else</t>
  </si>
  <si>
    <t>NO970963340MVA</t>
  </si>
  <si>
    <t>www.mil.no/felles/ffi</t>
  </si>
  <si>
    <t>INSTITUTTVEIEN 20</t>
  </si>
  <si>
    <t>FFI</t>
  </si>
  <si>
    <t>FORSVARETS FORSKNINGINSTITUTT</t>
  </si>
  <si>
    <t>+31 43 3884499</t>
  </si>
  <si>
    <t>+39 0332 786375</t>
  </si>
  <si>
    <t>A CORUNA</t>
  </si>
  <si>
    <t>Mangeol</t>
  </si>
  <si>
    <t>Kokkila</t>
  </si>
  <si>
    <t>Mancini</t>
  </si>
  <si>
    <t>Den Haag</t>
  </si>
  <si>
    <t>Sebastien</t>
  </si>
  <si>
    <t>Marin</t>
  </si>
  <si>
    <t>ESQ3518001G</t>
  </si>
  <si>
    <t>http://www.ulpgc.es</t>
  </si>
  <si>
    <t>LAS PALMAS DE GRAN CANARIA</t>
  </si>
  <si>
    <t>C/ Juan de Quesada  30</t>
  </si>
  <si>
    <t>UNIVERSIDAD DE LAS PALMAS DE GRAN CANARIA</t>
  </si>
  <si>
    <t>+34 942270139</t>
  </si>
  <si>
    <t>+34 942 291212</t>
  </si>
  <si>
    <t>http://www.bmi.gv.at</t>
  </si>
  <si>
    <t>Herrengasse  7</t>
  </si>
  <si>
    <t>BMI</t>
  </si>
  <si>
    <t>BUNDESMINISTERIUM FUER INNERES</t>
  </si>
  <si>
    <t>+49 531 295 2153</t>
  </si>
  <si>
    <t>+49 531 295 2150</t>
  </si>
  <si>
    <t>ESB82387770</t>
  </si>
  <si>
    <t>www.everis.com</t>
  </si>
  <si>
    <t>EVERIS SPAIN SL</t>
  </si>
  <si>
    <t>PT508459761</t>
  </si>
  <si>
    <t>www.oceanscan-mst.com</t>
  </si>
  <si>
    <t>4450 718</t>
  </si>
  <si>
    <t>MATOSINHOS PORTO</t>
  </si>
  <si>
    <t>AVENIDA DA LIBERDADE POLO DO MAR DO UPTEC</t>
  </si>
  <si>
    <t>MST</t>
  </si>
  <si>
    <t>OCEANSCAN - MARINE SYSTEMS &amp; TECHNOLOGY LDA</t>
  </si>
  <si>
    <t>CTL</t>
  </si>
  <si>
    <t>TR0860042250</t>
  </si>
  <si>
    <t>YENIMAHALLE ANKARA</t>
  </si>
  <si>
    <t>MEHMET AKIF ERSOY MAHALLESI 296 CADDE 16</t>
  </si>
  <si>
    <t>ASELSAN</t>
  </si>
  <si>
    <t>ASELSAN ELEKTRONIK SANAYI VE TICARET ANONIM SIRKETI</t>
  </si>
  <si>
    <t>CHATEAU DE BETZDORF</t>
  </si>
  <si>
    <t>SES</t>
  </si>
  <si>
    <t>IT04812701003</t>
  </si>
  <si>
    <t>www.telespazio.it</t>
  </si>
  <si>
    <t>VIA TIBURTINA 965</t>
  </si>
  <si>
    <t>TPZ</t>
  </si>
  <si>
    <t>TELESPAZIO SPA</t>
  </si>
  <si>
    <t>Busch</t>
  </si>
  <si>
    <t>+48 61 622 69 73</t>
  </si>
  <si>
    <t>JAMOVA 39</t>
  </si>
  <si>
    <t>SETCCE</t>
  </si>
  <si>
    <t>ZAVOD ZA VARNOSTNE TEHNOLOGIJE INFORMACIJSKE DRUZBE IN ELEKTRONSKO POSLOVANJE</t>
  </si>
  <si>
    <t>NO970937668</t>
  </si>
  <si>
    <t>GJOVIK</t>
  </si>
  <si>
    <t>TEKNOLOGIVEGEN 22</t>
  </si>
  <si>
    <t>GUC</t>
  </si>
  <si>
    <t>HOGSKOLEN I GJOVIK</t>
  </si>
  <si>
    <t>FR25440305282</t>
  </si>
  <si>
    <t>www.morpho.com</t>
  </si>
  <si>
    <t>2, PLACE SAMUEL DE CHAMPLAIN</t>
  </si>
  <si>
    <t>Raynaud</t>
  </si>
  <si>
    <t>+30 210 652 2623</t>
  </si>
  <si>
    <t>+30 210 650 3036</t>
  </si>
  <si>
    <t>+33 1 4613 3280</t>
  </si>
  <si>
    <t>NEUILLY SUR SEINE</t>
  </si>
  <si>
    <t>SE1 2AA</t>
  </si>
  <si>
    <t>Tuuli</t>
  </si>
  <si>
    <t>Timo</t>
  </si>
  <si>
    <t>ESB97223630</t>
  </si>
  <si>
    <t>www.robotnik.es</t>
  </si>
  <si>
    <t>CARRER DE BARCELONA, 3-A. P.I. FUENTE DEL JARRO</t>
  </si>
  <si>
    <t>ROBOTNIK AUTOMATION SLL</t>
  </si>
  <si>
    <t>Bernardin</t>
  </si>
  <si>
    <t>CHE105150400TVA</t>
  </si>
  <si>
    <t>www.hes-so.ch</t>
  </si>
  <si>
    <t>DELEMONT</t>
  </si>
  <si>
    <t>Route de Moutier 14</t>
  </si>
  <si>
    <t>HES-SO</t>
  </si>
  <si>
    <t>HAUTE ECOLE SPECIALISEE DE SUISSE OCCIDENTALE</t>
  </si>
  <si>
    <t>Bäckström</t>
  </si>
  <si>
    <t>Olsen</t>
  </si>
  <si>
    <t>SEC</t>
  </si>
  <si>
    <t>Knut</t>
  </si>
  <si>
    <t>Marty</t>
  </si>
  <si>
    <t>FR41345076087</t>
  </si>
  <si>
    <t>www.cassidian.com</t>
  </si>
  <si>
    <t>BOULEVARD JEAN MOULIN - ZAC DE LA CLEF SAINT PIERRE 1</t>
  </si>
  <si>
    <t>AIRBUS DS SAS</t>
  </si>
  <si>
    <t>Sarris</t>
  </si>
  <si>
    <t>Lignell Jakobsson</t>
  </si>
  <si>
    <t>MSE</t>
  </si>
  <si>
    <t>VLT 2000</t>
  </si>
  <si>
    <t>Floriana</t>
  </si>
  <si>
    <t>Järvi</t>
  </si>
  <si>
    <t>BE0890768618</t>
  </si>
  <si>
    <t>www.eos-eu.com</t>
  </si>
  <si>
    <t>PT508345650</t>
  </si>
  <si>
    <t>http://www.tekever.com/en/divisions/asds/</t>
  </si>
  <si>
    <t>TEKEVER ASDS</t>
  </si>
  <si>
    <t>NO889556692MVA</t>
  </si>
  <si>
    <t>www.marlo.no</t>
  </si>
  <si>
    <t>Heer</t>
  </si>
  <si>
    <t>Tryms vei 6</t>
  </si>
  <si>
    <t>MARLO</t>
  </si>
  <si>
    <t>MARLO AS</t>
  </si>
  <si>
    <t>OVIEDO</t>
  </si>
  <si>
    <t>BOECILLO</t>
  </si>
  <si>
    <t>CAR</t>
  </si>
  <si>
    <t>Eoin</t>
  </si>
  <si>
    <t>APELDOORN</t>
  </si>
  <si>
    <t>MDS</t>
  </si>
  <si>
    <t>GB888810569</t>
  </si>
  <si>
    <t>www.mcga.gov.uk</t>
  </si>
  <si>
    <t>SO15 1EG</t>
  </si>
  <si>
    <t>Commercial Road - Spring Place 105</t>
  </si>
  <si>
    <t>MARITIME AND COASTGUARD AGENCY</t>
  </si>
  <si>
    <t>Blanco Temprano</t>
  </si>
  <si>
    <t>María Paz</t>
  </si>
  <si>
    <t>+32-2-460-49-58</t>
  </si>
  <si>
    <t>+32-2-460-70-00</t>
  </si>
  <si>
    <t>Dosselaere</t>
  </si>
  <si>
    <t>BE0405198296</t>
  </si>
  <si>
    <t>TIELT</t>
  </si>
  <si>
    <t>OUDE STATIONSTRAAT 144</t>
  </si>
  <si>
    <t>EUROSENSE</t>
  </si>
  <si>
    <t>EUROSENSE BELFOTOP</t>
  </si>
  <si>
    <t>+47 22547701</t>
  </si>
  <si>
    <t>Oblak</t>
  </si>
  <si>
    <t>IT06963331001</t>
  </si>
  <si>
    <t>http://www.ciaotech.com</t>
  </si>
  <si>
    <t>VIA PALESTRINA 25</t>
  </si>
  <si>
    <t>CIAOTECH</t>
  </si>
  <si>
    <t>CIAOTECH Srl</t>
  </si>
  <si>
    <t>Bourke</t>
  </si>
  <si>
    <t>IE8262263R</t>
  </si>
  <si>
    <t>www.skytek.com</t>
  </si>
  <si>
    <t>32 LOWER LEESON STREET</t>
  </si>
  <si>
    <t>SKYTEK LTD</t>
  </si>
  <si>
    <t>SKYTEK LIMITED</t>
  </si>
  <si>
    <t>IT05939290010</t>
  </si>
  <si>
    <t>CORSO VITTORIO EMANUELE II 61</t>
  </si>
  <si>
    <t>EURIX</t>
  </si>
  <si>
    <t>EURIX SRL</t>
  </si>
  <si>
    <t>+39-0332-789682</t>
  </si>
  <si>
    <t>+39-0332-785797</t>
  </si>
  <si>
    <t>https://ec.europa.eu/research/participants/api/contact/indexcontactproject.html?pic=999992304&amp;projectId=217931&amp;programId=10000009</t>
  </si>
  <si>
    <t>Swiech</t>
  </si>
  <si>
    <t>https://ec.europa.eu/research/participants/api/contact/indexcontactproject.html?pic=998092753&amp;projectId=217931&amp;programId=10000009</t>
  </si>
  <si>
    <t>www.itwl.pl</t>
  </si>
  <si>
    <t>01 494</t>
  </si>
  <si>
    <t>KSIECIA BOLESLAWA 6</t>
  </si>
  <si>
    <t>ITWL</t>
  </si>
  <si>
    <t>INSTYTUT TECHNICZNY WOJSK LOTNICZYCH*</t>
  </si>
  <si>
    <t>https://ec.europa.eu/research/participants/api/contact/indexcontactproject.html?pic=999724002&amp;projectId=217931&amp;programId=10000009</t>
  </si>
  <si>
    <t>Ranheim</t>
  </si>
  <si>
    <t>Rino</t>
  </si>
  <si>
    <t>https://ec.europa.eu/research/participants/api/contact/indexcontactproject.html?pic=998586968&amp;projectId=217931&amp;programId=10000009</t>
  </si>
  <si>
    <t>www.satcom1.com</t>
  </si>
  <si>
    <t>GREVE</t>
  </si>
  <si>
    <t>KORSKILDELUND 6</t>
  </si>
  <si>
    <t>SATCOM1</t>
  </si>
  <si>
    <t>SATCOM1 APS</t>
  </si>
  <si>
    <t>+356-21483091</t>
  </si>
  <si>
    <t>+356-99426961</t>
  </si>
  <si>
    <t>Calleya</t>
  </si>
  <si>
    <t>https://ec.europa.eu/research/participants/api/contact/indexcontactproject.html?pic=999887059&amp;projectId=217931&amp;programId=10000009</t>
  </si>
  <si>
    <t>+33 1 47 11 61 40</t>
  </si>
  <si>
    <t>+33 1 47 11 64 94</t>
  </si>
  <si>
    <t>https://ec.europa.eu/research/participants/api/contact/indexcontactproject.html?pic=999957675&amp;projectId=217931&amp;programId=10000009</t>
  </si>
  <si>
    <t>+386-1-6204509</t>
  </si>
  <si>
    <t>+386-1-6204502</t>
  </si>
  <si>
    <t>https://ec.europa.eu/research/participants/api/contact/indexcontactproject.html?pic=999726233&amp;projectId=217931&amp;programId=10000009</t>
  </si>
  <si>
    <t>+33-5-57267714</t>
  </si>
  <si>
    <t>Jurquet</t>
  </si>
  <si>
    <t>https://ec.europa.eu/research/participants/api/contact/indexcontactproject.html?pic=999954862&amp;projectId=217931&amp;programId=10000009</t>
  </si>
  <si>
    <t>(34)918077208</t>
  </si>
  <si>
    <t>(34)918077180</t>
  </si>
  <si>
    <t>Deza Enriquez</t>
  </si>
  <si>
    <t>https://ec.europa.eu/research/participants/api/contact/indexcontactproject.html?pic=998851778&amp;projectId=217931&amp;programId=10000009</t>
  </si>
  <si>
    <t>ESA48024723</t>
  </si>
  <si>
    <t>www.sener.es</t>
  </si>
  <si>
    <t>GETXO</t>
  </si>
  <si>
    <t>AVENIDA ZUGAZARTE 56</t>
  </si>
  <si>
    <t>SENER</t>
  </si>
  <si>
    <t>SENER INGENIERIA Y SISTEMAS SA</t>
  </si>
  <si>
    <t>+33 1 46 13 32 83</t>
  </si>
  <si>
    <t>Sagnes</t>
  </si>
  <si>
    <t>https://ec.europa.eu/research/participants/api/contact/indexcontactproject.html?pic=999971934&amp;projectId=217931&amp;programId=10000009</t>
  </si>
  <si>
    <t>+49(0)89 / 1205 7534</t>
  </si>
  <si>
    <t>+49(0)89 / 1205 2721</t>
  </si>
  <si>
    <t>https://ec.europa.eu/research/participants/api/contact/indexcontactproject.html?pic=999984059&amp;projectId=217931&amp;programId=10000009</t>
  </si>
  <si>
    <t>-+300119967669</t>
  </si>
  <si>
    <t>Audenino</t>
  </si>
  <si>
    <t>https://ec.europa.eu/research/participants/api/contact/indexcontactproject.html?pic=999945938&amp;projectId=217931&amp;programId=10000009</t>
  </si>
  <si>
    <t>+34 943627727</t>
  </si>
  <si>
    <t>+34 943247278</t>
  </si>
  <si>
    <t>Juan M.</t>
  </si>
  <si>
    <t>https://ec.europa.eu/research/participants/api/contact/indexcontactproject.html?pic=998237865&amp;projectId=217931&amp;programId=10000009</t>
  </si>
  <si>
    <t>www.aerovision-uav.com</t>
  </si>
  <si>
    <t>MIKELETEGI PASALEKUA 2</t>
  </si>
  <si>
    <t>AEROVISION</t>
  </si>
  <si>
    <t>AEROVISION VEHICULOS AEREOS SL</t>
  </si>
  <si>
    <t>+46-8-555 03866</t>
  </si>
  <si>
    <t>+46-8-55503849</t>
  </si>
  <si>
    <t>https://ec.europa.eu/research/participants/api/contact/indexcontactproject.html?pic=999627875&amp;projectId=217931&amp;programId=10000009</t>
  </si>
  <si>
    <t>Giudici</t>
  </si>
  <si>
    <t>CLS</t>
  </si>
  <si>
    <t>GABROVO</t>
  </si>
  <si>
    <t>VIE</t>
  </si>
  <si>
    <t>IL520027194</t>
  </si>
  <si>
    <t>www.iai.co.il</t>
  </si>
  <si>
    <t>LOD</t>
  </si>
  <si>
    <t>BEN GURION INTERNATIONAL AIRPORT</t>
  </si>
  <si>
    <t>IAI</t>
  </si>
  <si>
    <t>ISRAEL AEROSPACE INDUSTRIES LTD.</t>
  </si>
  <si>
    <t>Krystian</t>
  </si>
  <si>
    <t>Rosenberg</t>
  </si>
  <si>
    <t>SOUTHAMPTON HAMPSHIRE</t>
  </si>
  <si>
    <t>ESQ6550005J</t>
  </si>
  <si>
    <t>http://www.udc.es</t>
  </si>
  <si>
    <t>LA CORUNA</t>
  </si>
  <si>
    <t>CALLE DE LA MAESTRANZA 9</t>
  </si>
  <si>
    <t>UDC</t>
  </si>
  <si>
    <t>UNIVERSIDADE DA CORUNA</t>
  </si>
  <si>
    <t>Luxembourg</t>
  </si>
  <si>
    <t>Jochem</t>
  </si>
  <si>
    <t>IT10111831003</t>
  </si>
  <si>
    <t>www.selex-es.com</t>
  </si>
  <si>
    <t>Cardoso</t>
  </si>
  <si>
    <t>FR66193113826</t>
  </si>
  <si>
    <t>www.univ-tlse1.fr</t>
  </si>
  <si>
    <t>RUE DU DOYEN GABRIEL MARTY 2</t>
  </si>
  <si>
    <t>UT1</t>
  </si>
  <si>
    <t>UNIVERSITE TOULOUSE 1 CAPITOLE</t>
  </si>
  <si>
    <t>+44 151 347 2901</t>
  </si>
  <si>
    <t>GB762739108</t>
  </si>
  <si>
    <t>www.ctechinnovation.com</t>
  </si>
  <si>
    <t>CH1 6EH</t>
  </si>
  <si>
    <t>CHESTER</t>
  </si>
  <si>
    <t>CAPENHURST TECHNOLOGY PARK</t>
  </si>
  <si>
    <t>C-TECH</t>
  </si>
  <si>
    <t>C-TECH INNOVATION LIMITED</t>
  </si>
  <si>
    <t>KARLSKRONA</t>
  </si>
  <si>
    <t>Russo</t>
  </si>
  <si>
    <t>SBC</t>
  </si>
  <si>
    <t>Dusan</t>
  </si>
  <si>
    <t>ALEXANDER ZHENDOV STREET 5</t>
  </si>
  <si>
    <t>Concepción</t>
  </si>
  <si>
    <t>Herman</t>
  </si>
  <si>
    <t>Vellas</t>
  </si>
  <si>
    <t>FR44452386121</t>
  </si>
  <si>
    <t>SAINGHIN EN MELANTOIS</t>
  </si>
  <si>
    <t>10 RUE HUBBLE BATIMENT 7 PARC DE LA HAUTE BORNE</t>
  </si>
  <si>
    <t>MC2 Technologie</t>
  </si>
  <si>
    <t>MICROWAVE CHARACTERIZATION CENTER</t>
  </si>
  <si>
    <t>Maria Jose</t>
  </si>
  <si>
    <t>+356 2133 3430</t>
  </si>
  <si>
    <t>+39 081 8872391</t>
  </si>
  <si>
    <t>+39 081 8874640</t>
  </si>
  <si>
    <t>Mcclean</t>
  </si>
  <si>
    <t>LU20415780</t>
  </si>
  <si>
    <t>SES TECHCOM SA</t>
  </si>
  <si>
    <t>Bruns</t>
  </si>
  <si>
    <t>CTM</t>
  </si>
  <si>
    <t>+46 317725590</t>
  </si>
  <si>
    <t>+46 317725510</t>
  </si>
  <si>
    <t>https://ec.europa.eu/research/participants/api/contact/indexcontactproject.html?pic=999980373&amp;projectId=218245&amp;programId=10000009</t>
  </si>
  <si>
    <t>+31 102524380</t>
  </si>
  <si>
    <t>+31 10 2521973</t>
  </si>
  <si>
    <t>Romers</t>
  </si>
  <si>
    <t>https://ec.europa.eu/research/participants/api/contact/indexcontactproject.html?pic=999960973&amp;projectId=218245&amp;programId=10000009</t>
  </si>
  <si>
    <t>NL812506339B01</t>
  </si>
  <si>
    <t>www.portofrotterdam.com</t>
  </si>
  <si>
    <t>3072 AP</t>
  </si>
  <si>
    <t>WILHELMINAKADE 909</t>
  </si>
  <si>
    <t>PoR</t>
  </si>
  <si>
    <t>HAVENBEDRIJF ROTTERDAM NV</t>
  </si>
  <si>
    <t>D'ursel</t>
  </si>
  <si>
    <t>Silje</t>
  </si>
  <si>
    <t>https://ec.europa.eu/research/participants/api/contact/indexcontactproject.html?pic=999726427&amp;projectId=218245&amp;programId=10000009</t>
  </si>
  <si>
    <t>www.marss.com</t>
  </si>
  <si>
    <t>ME19 4AQ</t>
  </si>
  <si>
    <t>WEST MALLING KENT</t>
  </si>
  <si>
    <t>KING S HILL AVENUE 2 KING S HILL</t>
  </si>
  <si>
    <t>MARSS</t>
  </si>
  <si>
    <t>+47 231 30001</t>
  </si>
  <si>
    <t>+47 231 30000</t>
  </si>
  <si>
    <t>Buaroy</t>
  </si>
  <si>
    <t>Torfinn</t>
  </si>
  <si>
    <t>https://ec.europa.eu/research/participants/api/contact/indexcontactproject.html?pic=999803445&amp;projectId=218245&amp;programId=10000009</t>
  </si>
  <si>
    <t>www.bwoffshore.com</t>
  </si>
  <si>
    <t>Drammensveien 149</t>
  </si>
  <si>
    <t>BWO AS</t>
  </si>
  <si>
    <t>BW Offshore AS</t>
  </si>
  <si>
    <t>+47 23 13 02 60</t>
  </si>
  <si>
    <t>Buarøy</t>
  </si>
  <si>
    <t>https://ec.europa.eu/research/participants/api/contact/indexcontactproject.html?pic=957594477&amp;projectId=218245&amp;programId=10000009</t>
  </si>
  <si>
    <t>DRAMMENSVEIEN 149</t>
  </si>
  <si>
    <t>BWO</t>
  </si>
  <si>
    <t>BW OFFSHORE NORWAY AS</t>
  </si>
  <si>
    <t>https://ec.europa.eu/research/participants/api/contact/indexcontactproject.html?pic=999789574&amp;projectId=218245&amp;programId=10000009</t>
  </si>
  <si>
    <t>Struijk</t>
  </si>
  <si>
    <t>https://ec.europa.eu/research/participants/api/contact/indexcontactproject.html?pic=999734963&amp;projectId=218245&amp;programId=10000009</t>
  </si>
  <si>
    <t>Strang</t>
  </si>
  <si>
    <t>https://ec.europa.eu/research/participants/api/contact/indexcontactproject.html?pic=999797043&amp;projectId=218245&amp;programId=10000009</t>
  </si>
  <si>
    <t>GB761430058</t>
  </si>
  <si>
    <t>www.carnival.com</t>
  </si>
  <si>
    <t>SO15 1ST</t>
  </si>
  <si>
    <t>100 HARBOUR PARADE CARNIVAL HOUSE</t>
  </si>
  <si>
    <t>CARNIVAL PLC</t>
  </si>
  <si>
    <t>Skjong</t>
  </si>
  <si>
    <t>https://ec.europa.eu/research/participants/api/contact/indexcontactproject.html?pic=999929060&amp;projectId=218245&amp;programId=10000009</t>
  </si>
  <si>
    <t>Schifano</t>
  </si>
  <si>
    <t>https://ec.europa.eu/research/participants/api/contact/indexcontactproject.html?pic=999802087&amp;projectId=218245&amp;programId=10000009</t>
  </si>
  <si>
    <t>Cozzolino</t>
  </si>
  <si>
    <t>https://ec.europa.eu/research/participants/api/contact/indexcontactproject.html?pic=999486255&amp;projectId=218245&amp;programId=10000009</t>
  </si>
  <si>
    <t>www.nurc.nato.int</t>
  </si>
  <si>
    <t>LA SPEZIA</t>
  </si>
  <si>
    <t>Viale San Bartolomeo 400</t>
  </si>
  <si>
    <t>NURC</t>
  </si>
  <si>
    <t>NATO SCIENCE &amp; TECHNOLOGY ORGANIZATION - CENTRE FOR MARITIME RESEARCH &amp; EXPERIMENTATION</t>
  </si>
  <si>
    <t>+39 0187 599 664</t>
  </si>
  <si>
    <t>+39 018 754 6359</t>
  </si>
  <si>
    <t>Belfiore</t>
  </si>
  <si>
    <t>https://ec.europa.eu/research/participants/api/contact/indexcontactproject.html?pic=983170467&amp;projectId=218245&amp;programId=10000009</t>
  </si>
  <si>
    <t>IT00070690110</t>
  </si>
  <si>
    <t>www.porto.laspezia.it</t>
  </si>
  <si>
    <t>VIA DEL MOLO 1</t>
  </si>
  <si>
    <t>SPPA</t>
  </si>
  <si>
    <t>AUTORITA' PORTUALE DELLA SPEZIA</t>
  </si>
  <si>
    <t>+47 22120 655</t>
  </si>
  <si>
    <t>+47 22120 562</t>
  </si>
  <si>
    <t>Solem</t>
  </si>
  <si>
    <t>Oyvind</t>
  </si>
  <si>
    <t>https://ec.europa.eu/research/participants/api/contact/indexcontactproject.html?pic=999803736&amp;projectId=218245&amp;programId=10000009</t>
  </si>
  <si>
    <t>www.bwgas.com</t>
  </si>
  <si>
    <t>Drammensveien 106</t>
  </si>
  <si>
    <t>BWG</t>
  </si>
  <si>
    <t>BW Gas ASA</t>
  </si>
  <si>
    <t>Casper-Hehne</t>
  </si>
  <si>
    <t>Hiltraud</t>
  </si>
  <si>
    <t>Hultgren</t>
  </si>
  <si>
    <t>GB599947542</t>
  </si>
  <si>
    <t>S1 1WB</t>
  </si>
  <si>
    <t>HOWARD STREET CITY CAMPUS</t>
  </si>
  <si>
    <t>SHEFFIELD HALLAM UNIVERSITY</t>
  </si>
  <si>
    <t>Schnieper</t>
  </si>
  <si>
    <t>Matta</t>
  </si>
  <si>
    <t>IT04424091009</t>
  </si>
  <si>
    <t>www.vitrociset.it</t>
  </si>
  <si>
    <t>VIA TIBURTINA 1020</t>
  </si>
  <si>
    <t>VITROCISET</t>
  </si>
  <si>
    <t>VITROCISET SOCIETA PER AZIONI</t>
  </si>
  <si>
    <t>Meta</t>
  </si>
  <si>
    <t>www.metasensing.com</t>
  </si>
  <si>
    <t>NOORDWIJK</t>
  </si>
  <si>
    <t>HUYGENSSTRAAT 44</t>
  </si>
  <si>
    <t>METASENSING BV</t>
  </si>
  <si>
    <t>ASNIERES SUR SEINE</t>
  </si>
  <si>
    <t>87-95 quai du Docteur Dervaux</t>
  </si>
  <si>
    <t>MINISTERE DE L'INTERIEUR, DE L'OUTREMER ET DES COLLECTIVITES TERRITORIALES DIRECTION DE LA DEFENSE ET DE LA SECURITE CIVILES</t>
  </si>
  <si>
    <t>AREZZO</t>
  </si>
  <si>
    <t>Forget</t>
  </si>
  <si>
    <t>Sanchez Gallardo</t>
  </si>
  <si>
    <t>CEIS</t>
  </si>
  <si>
    <t>CHISINAU</t>
  </si>
  <si>
    <t>+49 551 39183058</t>
  </si>
  <si>
    <t>UNTERHACHING</t>
  </si>
  <si>
    <t>Lombardo</t>
  </si>
  <si>
    <t>http://www.csd.bg</t>
  </si>
  <si>
    <t>CSD</t>
  </si>
  <si>
    <t>CENTER FOR THE STUDY OF DEMOCRACY</t>
  </si>
  <si>
    <t>Hans-Guenther</t>
  </si>
  <si>
    <t>PRESTVANNVEIEN  38</t>
  </si>
  <si>
    <t>http://www.c-s.fr</t>
  </si>
  <si>
    <t>LE PLESSIS ROBINSON</t>
  </si>
  <si>
    <t>AVENUE GALILEE 22</t>
  </si>
  <si>
    <t>BIO</t>
  </si>
  <si>
    <t>+31 43 3884475</t>
  </si>
  <si>
    <t>+33 3 20197888</t>
  </si>
  <si>
    <t>ATU47368307</t>
  </si>
  <si>
    <t>www.sail-technology.com</t>
  </si>
  <si>
    <t>MARIANNENGASSE 14</t>
  </si>
  <si>
    <t>SAIL</t>
  </si>
  <si>
    <t>Waterloo</t>
  </si>
  <si>
    <t>IT01032180778</t>
  </si>
  <si>
    <t>www.e-geos.it</t>
  </si>
  <si>
    <t>MATERA</t>
  </si>
  <si>
    <t>CONTRADA TERLECCHIE</t>
  </si>
  <si>
    <t>E-GEOS</t>
  </si>
  <si>
    <t>E-GEOS SPA</t>
  </si>
  <si>
    <t>IT00991340969</t>
  </si>
  <si>
    <t>Via Saccomuro 24</t>
  </si>
  <si>
    <t>TAS-I</t>
  </si>
  <si>
    <t>THALES ALENIA SPACE ITALIA SPA</t>
  </si>
  <si>
    <t>https://ec.europa.eu/research/participants/api/contact/indexcontactproject.html?pic=999992304&amp;projectId=217991&amp;programId=10000009</t>
  </si>
  <si>
    <t>+351 21 248 4849</t>
  </si>
  <si>
    <t>+351 21 248 4820</t>
  </si>
  <si>
    <t>Maria De Fatima</t>
  </si>
  <si>
    <t>https://ec.europa.eu/research/participants/api/contact/indexcontactproject.html?pic=998563591&amp;projectId=217991&amp;programId=10000009</t>
  </si>
  <si>
    <t>PT507775597</t>
  </si>
  <si>
    <t>RUA CALVET MAGALHAES, OEIRAS 245</t>
  </si>
  <si>
    <t>Thales PT</t>
  </si>
  <si>
    <t>THALES PORTUGAL SA</t>
  </si>
  <si>
    <t>+358 20 722 6490</t>
  </si>
  <si>
    <t>https://ec.europa.eu/research/participants/api/contact/indexcontactproject.html?pic=999901706&amp;projectId=217991&amp;programId=10000009</t>
  </si>
  <si>
    <t>+33 3 20197893</t>
  </si>
  <si>
    <t>https://ec.europa.eu/research/participants/api/contact/indexcontactproject.html?pic=999719443&amp;projectId=217991&amp;programId=10000009</t>
  </si>
  <si>
    <t>+34 91 1010227</t>
  </si>
  <si>
    <t>+34 913441651</t>
  </si>
  <si>
    <t>Fernandez De La Mora</t>
  </si>
  <si>
    <t>https://ec.europa.eu/research/participants/api/contact/indexcontactproject.html?pic=999519526&amp;projectId=217991&amp;programId=10000009</t>
  </si>
  <si>
    <t>ESB84220334</t>
  </si>
  <si>
    <t>http://www.seadm.com</t>
  </si>
  <si>
    <t>PARQUE TECNOLOGICO DE BOECILLO PARCELA 205</t>
  </si>
  <si>
    <t>SEADM</t>
  </si>
  <si>
    <t>SOCIEDAD EUROPEA DE ANALISIS DIFERENCIAL DE MOVILIDAD SL</t>
  </si>
  <si>
    <t>+33 1 30 70 35 71</t>
  </si>
  <si>
    <t>Doremus</t>
  </si>
  <si>
    <t>https://ec.europa.eu/research/participants/api/contact/indexcontactproject.html?pic=972750048&amp;projectId=217991&amp;programId=10000009</t>
  </si>
  <si>
    <t>FR43527665913</t>
  </si>
  <si>
    <t>www.multixdetection.com</t>
  </si>
  <si>
    <t>Avenue Charles De Gaulle  171bis</t>
  </si>
  <si>
    <t>MULTIX</t>
  </si>
  <si>
    <t>MULTIX SA</t>
  </si>
  <si>
    <t>+49 611 9412 77 359</t>
  </si>
  <si>
    <t>+49 611 9412 359</t>
  </si>
  <si>
    <t>Andress</t>
  </si>
  <si>
    <t>https://ec.europa.eu/research/participants/api/contact/indexcontactproject.html?pic=999930321&amp;projectId=217991&amp;programId=10000009</t>
  </si>
  <si>
    <t>www.smiths-heimann.com</t>
  </si>
  <si>
    <t>IM HERZEN 4</t>
  </si>
  <si>
    <t>SMITHS HEIMANN GMBH</t>
  </si>
  <si>
    <t>https://ec.europa.eu/research/participants/api/contact/indexcontactproject.html?pic=999587523&amp;projectId=217991&amp;programId=10000009</t>
  </si>
  <si>
    <t>FR22340723626</t>
  </si>
  <si>
    <t>RUE MARCEL DASSAULT 2</t>
  </si>
  <si>
    <t>TED</t>
  </si>
  <si>
    <t>THALES ELECTRON DEVICES SAS</t>
  </si>
  <si>
    <t>+33 1 7332 22 10</t>
  </si>
  <si>
    <t>https://ec.europa.eu/research/participants/api/contact/indexcontactproject.html?pic=999971934&amp;projectId=217991&amp;programId=10000009</t>
  </si>
  <si>
    <t>https://ec.europa.eu/research/participants/api/contact/indexcontactproject.html?pic=951262220&amp;projectId=217991&amp;programId=10000009</t>
  </si>
  <si>
    <t>Inwood</t>
  </si>
  <si>
    <t>https://ec.europa.eu/research/participants/api/contact/indexcontactproject.html?pic=999984156&amp;projectId=217991&amp;programId=10000009</t>
  </si>
  <si>
    <t>+40 213 16 6035</t>
  </si>
  <si>
    <t>+40 213 16 6036</t>
  </si>
  <si>
    <t>Voicu</t>
  </si>
  <si>
    <t>https://ec.europa.eu/research/participants/api/contact/indexcontactproject.html?pic=999831090&amp;projectId=217991&amp;programId=10000009</t>
  </si>
  <si>
    <t>https://ec.europa.eu/research/participants/api/contact/indexcontactproject.html?pic=999945938&amp;projectId=217991&amp;programId=10000009</t>
  </si>
  <si>
    <t>+39 06 502 75793</t>
  </si>
  <si>
    <t>Chechi</t>
  </si>
  <si>
    <t>https://ec.europa.eu/research/participants/api/contact/indexcontactproject.html?pic=999762996&amp;projectId=217991&amp;programId=10000009</t>
  </si>
  <si>
    <t>+33 1 77 11 05 85</t>
  </si>
  <si>
    <t>+33 6 83 34 16 66</t>
  </si>
  <si>
    <t>Rocher</t>
  </si>
  <si>
    <t>https://ec.europa.eu/research/participants/api/contact/indexcontactproject.html?pic=998733923&amp;projectId=217991&amp;programId=10000009</t>
  </si>
  <si>
    <t>www.secalliance.com</t>
  </si>
  <si>
    <t>ALBI</t>
  </si>
  <si>
    <t>rue Gustave Eiffel - MDI 54</t>
  </si>
  <si>
    <t>SECALLIANCE SECURITES INFORMATIQUES SARL</t>
  </si>
  <si>
    <t>+33 1 58 11 87 01</t>
  </si>
  <si>
    <t>+33 1 58 11 25 43</t>
  </si>
  <si>
    <t>Krastev</t>
  </si>
  <si>
    <t>Krassimir</t>
  </si>
  <si>
    <t>https://ec.europa.eu/research/participants/api/contact/indexcontactproject.html?pic=999766294&amp;projectId=217991&amp;programId=10000009</t>
  </si>
  <si>
    <t>+46 8 5550 3949</t>
  </si>
  <si>
    <t>+46 8 5550 4191</t>
  </si>
  <si>
    <t>östmark</t>
  </si>
  <si>
    <t>Henric</t>
  </si>
  <si>
    <t>https://ec.europa.eu/research/participants/api/contact/indexcontactproject.html?pic=999627875&amp;projectId=217991&amp;programId=10000009</t>
  </si>
  <si>
    <t>+351 21 302 5433</t>
  </si>
  <si>
    <t>+351 21 302 5430</t>
  </si>
  <si>
    <t>https://ec.europa.eu/research/participants/api/contact/indexcontactproject.html?pic=998264152&amp;projectId=217991&amp;programId=10000009</t>
  </si>
  <si>
    <t>www.portodelisboa.pt</t>
  </si>
  <si>
    <t>Rua da Junqueira</t>
  </si>
  <si>
    <t>ADMINISTRACAO DO PORTO DE LISBOA, SA</t>
  </si>
  <si>
    <t>+41 61 690 6000</t>
  </si>
  <si>
    <t>+30 22620 52910</t>
  </si>
  <si>
    <t>Triguero</t>
  </si>
  <si>
    <t>Rodríguez Tato</t>
  </si>
  <si>
    <t>Vermeiren</t>
  </si>
  <si>
    <t>SURESNES</t>
  </si>
  <si>
    <t>John Erik</t>
  </si>
  <si>
    <t>+44 118 378 6060</t>
  </si>
  <si>
    <t>Barquin</t>
  </si>
  <si>
    <t>+30 2107481995</t>
  </si>
  <si>
    <t>Sami</t>
  </si>
  <si>
    <t>+33 1 49604021</t>
  </si>
  <si>
    <t>Bouvier</t>
  </si>
  <si>
    <t>Gdynia</t>
  </si>
  <si>
    <t>Herrero López</t>
  </si>
  <si>
    <t>+372 6999484</t>
  </si>
  <si>
    <t>Tiits</t>
  </si>
  <si>
    <t>EL999645865</t>
  </si>
  <si>
    <t>www.trainose.gr</t>
  </si>
  <si>
    <t>KAROLOU STR 1 3</t>
  </si>
  <si>
    <t>TRAINOSE</t>
  </si>
  <si>
    <t>TRAINOSE METAFORES-METAFORIKES YPIRESIES EPIVATON KAI FORTIOU AE</t>
  </si>
  <si>
    <t>Pierfrancesco</t>
  </si>
  <si>
    <t>DE813124378</t>
  </si>
  <si>
    <t>www.L1id.com</t>
  </si>
  <si>
    <t>IDEMIA IDENTITY &amp; SECURITY GERMANYAG</t>
  </si>
  <si>
    <t>MIT</t>
  </si>
  <si>
    <t>+30 210 7481995</t>
  </si>
  <si>
    <t>IT00864500467</t>
  </si>
  <si>
    <t>www.caen.it</t>
  </si>
  <si>
    <t>VIAREGGIO</t>
  </si>
  <si>
    <t>ATU66875367</t>
  </si>
  <si>
    <t>LINDENGASSE 43 13</t>
  </si>
  <si>
    <t>EUTEMA GMBH</t>
  </si>
  <si>
    <t>+39 0332 78 5055</t>
  </si>
  <si>
    <t>IL520043027</t>
  </si>
  <si>
    <t>www.elbitsystems.com</t>
  </si>
  <si>
    <t>Advanced Technology Center</t>
  </si>
  <si>
    <t>ELBIT SYSTEMS LTD</t>
  </si>
  <si>
    <t>CLE</t>
  </si>
  <si>
    <t>www.cross-border.org</t>
  </si>
  <si>
    <t>ECHANDENS</t>
  </si>
  <si>
    <t>ROUTE DE LA CHOCOLATIERE 26</t>
  </si>
  <si>
    <t>CBRA</t>
  </si>
  <si>
    <t>Cross-border Research Association</t>
  </si>
  <si>
    <t>Holmström</t>
  </si>
  <si>
    <t>BEL</t>
  </si>
  <si>
    <t>ZUG</t>
  </si>
  <si>
    <t>Henley</t>
  </si>
  <si>
    <t>SE9 3LE</t>
  </si>
  <si>
    <t>DOMONIC DRIVE 194</t>
  </si>
  <si>
    <t>TONY HENLEY CONSULTING LIMITED</t>
  </si>
  <si>
    <t>Colas</t>
  </si>
  <si>
    <t>Adan</t>
  </si>
  <si>
    <t>Lydie</t>
  </si>
  <si>
    <t>+34 91 214 8800</t>
  </si>
  <si>
    <t>+34 934035385</t>
  </si>
  <si>
    <t>ECONET</t>
  </si>
  <si>
    <t>FI10105471</t>
  </si>
  <si>
    <t>www.liikennevirasto.fi</t>
  </si>
  <si>
    <t>OPASTINSILTA 12A</t>
  </si>
  <si>
    <t>FTA</t>
  </si>
  <si>
    <t>VAYLAVIRASTO</t>
  </si>
  <si>
    <t>www.guardiacivil.org</t>
  </si>
  <si>
    <t>C/ Guzmán el Bueno 110</t>
  </si>
  <si>
    <t>GUCI</t>
  </si>
  <si>
    <t>GUARDIA CIVIL ESPANOLA</t>
  </si>
  <si>
    <t>OPTIX</t>
  </si>
  <si>
    <t>http://www.interno.it</t>
  </si>
  <si>
    <t>Piazza del Viminale 1</t>
  </si>
  <si>
    <t>CNVVF</t>
  </si>
  <si>
    <t>MINISTERO DELL'INTERNO</t>
  </si>
  <si>
    <t>Pasi</t>
  </si>
  <si>
    <t>http://www.psni.police.uk</t>
  </si>
  <si>
    <t>BT5 6LE</t>
  </si>
  <si>
    <t>Knock Road  65</t>
  </si>
  <si>
    <t>PSNI</t>
  </si>
  <si>
    <t>Police Service of Northern Ireland</t>
  </si>
  <si>
    <t>ROSSAUER LAENDE 1</t>
  </si>
  <si>
    <t>BUNDESMINISTERIUM FUER LANDESVERTEIDIGUNG UND SPORT</t>
  </si>
  <si>
    <t>FR95338034390</t>
  </si>
  <si>
    <t>www.cls.fr</t>
  </si>
  <si>
    <t>RAMONVILLE ST AGNE</t>
  </si>
  <si>
    <t>11 RUE HERMES</t>
  </si>
  <si>
    <t>COLLECTE LOCALISATION SATELLITES</t>
  </si>
  <si>
    <t>Station Road</t>
  </si>
  <si>
    <t>Fiedler</t>
  </si>
  <si>
    <t>https://ec.europa.eu/research/participants/api/contact/indexcontactproject.html?pic=999992304&amp;projectId=242340&amp;programId=10000009</t>
  </si>
  <si>
    <t>Van Hooydonk</t>
  </si>
  <si>
    <t>https://ec.europa.eu/research/participants/api/contact/indexcontactproject.html?pic=988768046&amp;projectId=242340&amp;programId=10000009</t>
  </si>
  <si>
    <t>www.ericvanhooydonk.be</t>
  </si>
  <si>
    <t>Antwerpen</t>
  </si>
  <si>
    <t>Emiel Banningstraat 21-23</t>
  </si>
  <si>
    <t>HOO</t>
  </si>
  <si>
    <t>ERIC VAN HOOYDONK</t>
  </si>
  <si>
    <t>øynes</t>
  </si>
  <si>
    <t>Frank J.</t>
  </si>
  <si>
    <t>https://ec.europa.eu/research/participants/api/contact/indexcontactproject.html?pic=992232013&amp;projectId=242340&amp;programId=10000009</t>
  </si>
  <si>
    <t>www.spacetec.no</t>
  </si>
  <si>
    <t>TROMS</t>
  </si>
  <si>
    <t>KSPT</t>
  </si>
  <si>
    <t>KONGSBERG SPACETEC AS</t>
  </si>
  <si>
    <t>Garder</t>
  </si>
  <si>
    <t>Espen Kristian</t>
  </si>
  <si>
    <t>https://ec.europa.eu/research/participants/api/contact/indexcontactproject.html?pic=996261975&amp;projectId=242340&amp;programId=10000009</t>
  </si>
  <si>
    <t>NO980207285MVA</t>
  </si>
  <si>
    <t>BROMSVEIEN 17</t>
  </si>
  <si>
    <t>KOGN</t>
  </si>
  <si>
    <t>KONGSBERG NORCONTROL AS</t>
  </si>
  <si>
    <t>Delcorte</t>
  </si>
  <si>
    <t>https://ec.europa.eu/research/participants/api/contact/indexcontactproject.html?pic=995805881&amp;projectId=242340&amp;programId=10000009</t>
  </si>
  <si>
    <t>www.clearpriority.com</t>
  </si>
  <si>
    <t>Drève Richelle 161 161, Building k</t>
  </si>
  <si>
    <t>CLEARPRIORITY S.A.</t>
  </si>
  <si>
    <t>+33-561 557 313</t>
  </si>
  <si>
    <t>+33-5-61556604</t>
  </si>
  <si>
    <t>Molinie</t>
  </si>
  <si>
    <t>https://ec.europa.eu/research/participants/api/contact/indexcontactproject.html?pic=999851169&amp;projectId=242340&amp;programId=10000009</t>
  </si>
  <si>
    <t>+358-9-47704799</t>
  </si>
  <si>
    <t>+358-9-4770470</t>
  </si>
  <si>
    <t>Holmstrom</t>
  </si>
  <si>
    <t>https://ec.europa.eu/research/participants/api/contact/indexcontactproject.html?pic=996239665&amp;projectId=242340&amp;programId=10000009</t>
  </si>
  <si>
    <t>www.ajeco.fi</t>
  </si>
  <si>
    <t>Koronakatu 1A</t>
  </si>
  <si>
    <t>AJE</t>
  </si>
  <si>
    <t>Ajeco Oy</t>
  </si>
  <si>
    <t>https://ec.europa.eu/research/participants/api/contact/indexcontactproject.html?pic=995185954&amp;projectId=242340&amp;programId=10000009</t>
  </si>
  <si>
    <t>FI17546608</t>
  </si>
  <si>
    <t>www.furuno.fi</t>
  </si>
  <si>
    <t>Niittyrinne  7</t>
  </si>
  <si>
    <t>FURUNO</t>
  </si>
  <si>
    <t>Furuno Finland Oy</t>
  </si>
  <si>
    <t>Blasius</t>
  </si>
  <si>
    <t>https://ec.europa.eu/research/participants/api/contact/indexcontactproject.html?pic=985540274&amp;projectId=242340&amp;programId=10000009</t>
  </si>
  <si>
    <t>www.zeppelinflug.de</t>
  </si>
  <si>
    <t>Allmannsweiler Strasse 132</t>
  </si>
  <si>
    <t>DZR</t>
  </si>
  <si>
    <t>Deutsche Zeppelin-Reederei GmbH</t>
  </si>
  <si>
    <t>+33-5-61165189</t>
  </si>
  <si>
    <t>+33-6-87680664</t>
  </si>
  <si>
    <t>Lepecq</t>
  </si>
  <si>
    <t>https://ec.europa.eu/research/participants/api/contact/indexcontactproject.html?pic=997800201&amp;projectId=242340&amp;programId=10000009</t>
  </si>
  <si>
    <t>www.rockwellcollins.fr</t>
  </si>
  <si>
    <t>AVENUE DIDIER DAURAT 6</t>
  </si>
  <si>
    <t>07F Rockwell</t>
  </si>
  <si>
    <t>ROCKWELL COLLINS FRANCE</t>
  </si>
  <si>
    <t>https://ec.europa.eu/research/participants/api/contact/indexcontactproject.html?pic=999981246&amp;projectId=242340&amp;programId=10000009</t>
  </si>
  <si>
    <t>+49-7541-5900-22-545</t>
  </si>
  <si>
    <t>+49-7541-5900-545</t>
  </si>
  <si>
    <t>https://ec.europa.eu/research/participants/api/contact/indexcontactproject.html?pic=993127905&amp;projectId=242340&amp;programId=10000009</t>
  </si>
  <si>
    <t>www.zeppelin-nt.de</t>
  </si>
  <si>
    <t>FRIEDRICHSHAFEN</t>
  </si>
  <si>
    <t>Allmannsweilerstrasse 132</t>
  </si>
  <si>
    <t>ZLT</t>
  </si>
  <si>
    <t>ZLT Zeppelin Luftschifftechnik GmbH &amp; Co KG</t>
  </si>
  <si>
    <t>Jangal</t>
  </si>
  <si>
    <t>Florent</t>
  </si>
  <si>
    <t>https://ec.europa.eu/research/participants/api/contact/indexcontactproject.html?pic=999994438&amp;projectId=242340&amp;programId=10000009</t>
  </si>
  <si>
    <t>+33 4 98 03 91 62</t>
  </si>
  <si>
    <t>+33 6 99 81 27 71</t>
  </si>
  <si>
    <t>https://ec.europa.eu/research/participants/api/contact/indexcontactproject.html?pic=998381522&amp;projectId=242340&amp;programId=10000009</t>
  </si>
  <si>
    <t>FR75441133808</t>
  </si>
  <si>
    <t>www.dcnsgroup.com.</t>
  </si>
  <si>
    <t>RUE DU DOCTEUR FINLAY 40-42</t>
  </si>
  <si>
    <t>DCNS</t>
  </si>
  <si>
    <t>Razavi</t>
  </si>
  <si>
    <t>Nersi</t>
  </si>
  <si>
    <t>https://ec.europa.eu/research/participants/api/contact/indexcontactproject.html?pic=998735475&amp;projectId=242340&amp;programId=10000009</t>
  </si>
  <si>
    <t>www.airshipvision.eu</t>
  </si>
  <si>
    <t>RUE GALILEE 6</t>
  </si>
  <si>
    <t>AVI</t>
  </si>
  <si>
    <t>AIRSHIPVISION INTERNATIONAL SA</t>
  </si>
  <si>
    <t>Aymami Nuestraseñora</t>
  </si>
  <si>
    <t>https://ec.europa.eu/research/participants/api/contact/indexcontactproject.html?pic=994783404&amp;projectId=242340&amp;programId=10000009</t>
  </si>
  <si>
    <t>ESB63225817</t>
  </si>
  <si>
    <t>www.meteosim.com</t>
  </si>
  <si>
    <t>CALLE BALDIRI REIXAC 10-12 PARC CI ENTIFIC DE BARCELONA</t>
  </si>
  <si>
    <t>METEOSIM</t>
  </si>
  <si>
    <t>METEOSIM SL</t>
  </si>
  <si>
    <t>+33 (0)5 61 73 47 66</t>
  </si>
  <si>
    <t>Mertz</t>
  </si>
  <si>
    <t>https://ec.europa.eu/research/participants/api/contact/indexcontactproject.html?pic=997775757&amp;projectId=242340&amp;programId=10000009</t>
  </si>
  <si>
    <t>www.intuilab.com</t>
  </si>
  <si>
    <t>LABEGE CEDEX</t>
  </si>
  <si>
    <t>Les Triades A - Rue Galilée</t>
  </si>
  <si>
    <t>INTUILAB</t>
  </si>
  <si>
    <t>+33 494 115710</t>
  </si>
  <si>
    <t>+33 494 115700</t>
  </si>
  <si>
    <t>Lesage</t>
  </si>
  <si>
    <t>https://ec.europa.eu/research/participants/api/contact/indexcontactproject.html?pic=996115505&amp;projectId=242340&amp;programId=10000009</t>
  </si>
  <si>
    <t>www.sofresud.com</t>
  </si>
  <si>
    <t>LA SEYNE SUR MER</t>
  </si>
  <si>
    <t>avenue de Bruxelles 777</t>
  </si>
  <si>
    <t>SOF</t>
  </si>
  <si>
    <t>SOFRESUD</t>
  </si>
  <si>
    <t>Draus</t>
  </si>
  <si>
    <t>https://ec.europa.eu/research/participants/api/contact/indexcontactproject.html?pic=999584419&amp;projectId=242340&amp;programId=10000009</t>
  </si>
  <si>
    <t>+33-5-59511308</t>
  </si>
  <si>
    <t>Littaye</t>
  </si>
  <si>
    <t>https://ec.europa.eu/research/participants/api/contact/indexcontactproject.html?pic=995368023&amp;projectId=242340&amp;programId=10000009</t>
  </si>
  <si>
    <t>Chemin Chuchuenia - Lot Cuchintcherri 3</t>
  </si>
  <si>
    <t>Anne Littaye</t>
  </si>
  <si>
    <t>RO476331</t>
  </si>
  <si>
    <t>www.siveco.ro</t>
  </si>
  <si>
    <t>SOSEAUA BUCURESTI-PLOIESTI 73-81 COMPLEX VICTORIA PARK CORP CLADIRE C4 SECTOR 1</t>
  </si>
  <si>
    <t>SIVECO ROMANIA SA</t>
  </si>
  <si>
    <t>Nuremberg</t>
  </si>
  <si>
    <t>Jan Tore</t>
  </si>
  <si>
    <t>Airila</t>
  </si>
  <si>
    <t>Theophanous</t>
  </si>
  <si>
    <t>Kiel</t>
  </si>
  <si>
    <t>GRAD ZAGREB</t>
  </si>
  <si>
    <t>Schipper</t>
  </si>
  <si>
    <t>Angelica</t>
  </si>
  <si>
    <t>+39 050 2217522</t>
  </si>
  <si>
    <t>ESN0063121H</t>
  </si>
  <si>
    <t>www.eusc.europa.eu</t>
  </si>
  <si>
    <t>TORREJON DE ARDOZ</t>
  </si>
  <si>
    <t>AVENIDA DE CADIZ ED 457-BASE AEREA DE TORREJON</t>
  </si>
  <si>
    <t>EU SatCen</t>
  </si>
  <si>
    <t>EUROPEAN UNION SATELLITE CENTRE</t>
  </si>
  <si>
    <t>SPA</t>
  </si>
  <si>
    <t>MECKENHEIM</t>
  </si>
  <si>
    <t>+34 942 270139</t>
  </si>
  <si>
    <t>SPP</t>
  </si>
  <si>
    <t>Reichert</t>
  </si>
  <si>
    <t>Blandin</t>
  </si>
  <si>
    <t>Mariusz</t>
  </si>
  <si>
    <t>Flores Lecha</t>
  </si>
  <si>
    <t>http://www.mir.es</t>
  </si>
  <si>
    <t>CALLE AMADOR DE LOS RIOS 7</t>
  </si>
  <si>
    <t>Nikita</t>
  </si>
  <si>
    <t>PT600086640</t>
  </si>
  <si>
    <t>http://www.portugal.gov.pt/pt/os-ministerios/ministerio-da-defesa-nacional.aspx</t>
  </si>
  <si>
    <t>1400-204</t>
  </si>
  <si>
    <t>AVENIDA ILHA DA MADEIRA 1</t>
  </si>
  <si>
    <t>PT-NAVY</t>
  </si>
  <si>
    <t>MINISTERIO DA DEFESA NACIONAL</t>
  </si>
  <si>
    <t>Cagatay</t>
  </si>
  <si>
    <t>MTE</t>
  </si>
  <si>
    <t>www.cread.edu.dz</t>
  </si>
  <si>
    <t>RUE DJAMEL EDDINE EL AFGHANI</t>
  </si>
  <si>
    <t>CREAD</t>
  </si>
  <si>
    <t>CENTRE DE RECHERCHE EN ECONOMIE APPLIQUEE POUR LE DEVELOPPEMENT</t>
  </si>
  <si>
    <t>Guilmoto</t>
  </si>
  <si>
    <t>www.interieur.gouv.fr</t>
  </si>
  <si>
    <t>Place Beauvau</t>
  </si>
  <si>
    <t>MINISTERE DE L'INTERIEUR</t>
  </si>
  <si>
    <t>IT00881841001</t>
  </si>
  <si>
    <t>www.finmeccanica.com</t>
  </si>
  <si>
    <t>LDO</t>
  </si>
  <si>
    <t>LEONARDO - SOCIETA PER  AZIONI</t>
  </si>
  <si>
    <t>EL090153025</t>
  </si>
  <si>
    <t>www.mod.mil.gr</t>
  </si>
  <si>
    <t>HOLARGOS, ATHENS</t>
  </si>
  <si>
    <t>MESOGION 227-231</t>
  </si>
  <si>
    <t>HMOD</t>
  </si>
  <si>
    <t>MINISTRY OF NATIONAL DEFENCE, GREECE</t>
  </si>
  <si>
    <t>Berman</t>
  </si>
  <si>
    <t>Razvan</t>
  </si>
  <si>
    <t>PWC</t>
  </si>
  <si>
    <t>Crabbe</t>
  </si>
  <si>
    <t>http://www.crabbe-consulting.com</t>
  </si>
  <si>
    <t>TS19 7LZ</t>
  </si>
  <si>
    <t>Stockton-on-Tees</t>
  </si>
  <si>
    <t>314 Bishopton Road West</t>
  </si>
  <si>
    <t>CCLD</t>
  </si>
  <si>
    <t>Crabbe Consulting Ltd</t>
  </si>
  <si>
    <t>+33 1 58 11 87 67</t>
  </si>
  <si>
    <t>+33 1 45 79 57 30</t>
  </si>
  <si>
    <t>+33 1 40 57 99 70</t>
  </si>
  <si>
    <t>Aminot</t>
  </si>
  <si>
    <t>https://ec.europa.eu/research/participants/api/contact/indexcontactproject.html?pic=999823136&amp;projectId=284862&amp;programId=10000009</t>
  </si>
  <si>
    <t>https://ec.europa.eu/research/participants/api/contact/indexcontactproject.html?pic=999991334&amp;projectId=284862&amp;programId=10000009</t>
  </si>
  <si>
    <t>+31 6 2005 1724</t>
  </si>
  <si>
    <t>Fabriek</t>
  </si>
  <si>
    <t>https://ec.europa.eu/research/participants/api/contact/indexcontactproject.html?pic=998240969&amp;projectId=284862&amp;programId=10000009</t>
  </si>
  <si>
    <t>http://www.rijksoverheid.nl/ministeries/jus</t>
  </si>
  <si>
    <t>2500BZ</t>
  </si>
  <si>
    <t>THE HAGUE</t>
  </si>
  <si>
    <t>TURFMARKT 147, 2511 DP THE HAGUE</t>
  </si>
  <si>
    <t>MoJN</t>
  </si>
  <si>
    <t>MINISTERIE VAN JUSTITIE EN VEILIGHEID</t>
  </si>
  <si>
    <t>+39 010 6584703</t>
  </si>
  <si>
    <t>Ambrosetti</t>
  </si>
  <si>
    <t>https://ec.europa.eu/research/participants/api/contact/indexcontactproject.html?pic=998627417&amp;projectId=284862&amp;programId=10000009</t>
  </si>
  <si>
    <t>+39 0547 338866</t>
  </si>
  <si>
    <t>+39 0547 338868</t>
  </si>
  <si>
    <t>Maltoni</t>
  </si>
  <si>
    <t>https://ec.europa.eu/research/participants/api/contact/indexcontactproject.html?pic=999993953&amp;projectId=284862&amp;programId=10000009</t>
  </si>
  <si>
    <t>+31 6 53708407</t>
  </si>
  <si>
    <t>Belser</t>
  </si>
  <si>
    <t>https://ec.europa.eu/research/participants/api/contact/indexcontactproject.html?pic=999814309&amp;projectId=284862&amp;programId=10000009</t>
  </si>
  <si>
    <t>http://www.minbzk.nl</t>
  </si>
  <si>
    <t>2500 EA</t>
  </si>
  <si>
    <t>Schedeldoekshaven, 200</t>
  </si>
  <si>
    <t>V&amp;J</t>
  </si>
  <si>
    <t>MINISTERIE VAN BINNENLANDSE ZAKEN EN KONINKRIJKSRELATIES</t>
  </si>
  <si>
    <t>Cucinelli</t>
  </si>
  <si>
    <t>https://ec.europa.eu/research/participants/api/contact/indexcontactproject.html?pic=999792484&amp;projectId=284862&amp;programId=10000009</t>
  </si>
  <si>
    <t>+47 611 35 105</t>
  </si>
  <si>
    <t>Jakobsen</t>
  </si>
  <si>
    <t>Kai Robert</t>
  </si>
  <si>
    <t>https://ec.europa.eu/research/participants/api/contact/indexcontactproject.html?pic=999639418&amp;projectId=284862&amp;programId=10000009</t>
  </si>
  <si>
    <t>https://ec.europa.eu/research/participants/api/contact/indexcontactproject.html?pic=999529323&amp;projectId=284862&amp;programId=10000009</t>
  </si>
  <si>
    <t>+49 30 5361 27666</t>
  </si>
  <si>
    <t>+49 30 5361 26737</t>
  </si>
  <si>
    <t>Bretschneider</t>
  </si>
  <si>
    <t>https://ec.europa.eu/research/participants/api/contact/indexcontactproject.html?pic=997900887&amp;projectId=284862&amp;programId=10000009</t>
  </si>
  <si>
    <t>DE113833290</t>
  </si>
  <si>
    <t>www.bka.de</t>
  </si>
  <si>
    <t>Am Treptower Park 5-8</t>
  </si>
  <si>
    <t>BKA</t>
  </si>
  <si>
    <t>BUNDESKRIMINALAMT</t>
  </si>
  <si>
    <t>+39 0543 456198</t>
  </si>
  <si>
    <t>+39 0543 370680</t>
  </si>
  <si>
    <t>Borghesi</t>
  </si>
  <si>
    <t>https://ec.europa.eu/research/participants/api/contact/indexcontactproject.html?pic=973294315&amp;projectId=284862&amp;programId=10000009</t>
  </si>
  <si>
    <t>www.biometrika.it</t>
  </si>
  <si>
    <t>FORLI</t>
  </si>
  <si>
    <t>VIA MONTE SANTO 21</t>
  </si>
  <si>
    <t>BIOMETRIKA SRL</t>
  </si>
  <si>
    <t>+49 6151 16 7912</t>
  </si>
  <si>
    <t>+49 6151 16 8081</t>
  </si>
  <si>
    <t>https://ec.europa.eu/research/participants/api/contact/indexcontactproject.html?pic=986100255&amp;projectId=284862&amp;programId=10000009</t>
  </si>
  <si>
    <t>DE811763762</t>
  </si>
  <si>
    <t>www.h-da.de</t>
  </si>
  <si>
    <t>HAARDTRING 100</t>
  </si>
  <si>
    <t>H-DA</t>
  </si>
  <si>
    <t>HOCHSCHULE DARMSTADT (UNIVERSITY OF APPLIED SCIENCES H-DA)</t>
  </si>
  <si>
    <t>https://ec.europa.eu/research/participants/api/contact/indexcontactproject.html?pic=999971934&amp;projectId=284862&amp;programId=10000009</t>
  </si>
  <si>
    <t>https://ec.europa.eu/research/participants/api/contact/indexcontactproject.html?pic=999984059&amp;projectId=284862&amp;programId=10000009</t>
  </si>
  <si>
    <t>+49 30 2598 2295</t>
  </si>
  <si>
    <t>+49 30 2598 2209</t>
  </si>
  <si>
    <t>Badke</t>
  </si>
  <si>
    <t>https://ec.europa.eu/research/participants/api/contact/indexcontactproject.html?pic=985212414&amp;projectId=284862&amp;programId=10000009</t>
  </si>
  <si>
    <t>DE813210005</t>
  </si>
  <si>
    <t>www.bundesdruckerei.de</t>
  </si>
  <si>
    <t>KOMMANDANTENSTRASSE 18</t>
  </si>
  <si>
    <t>BDR</t>
  </si>
  <si>
    <t>BUNDESDRUCKEREI GMBH</t>
  </si>
  <si>
    <t>Barbato</t>
  </si>
  <si>
    <t>https://ec.europa.eu/research/participants/api/contact/indexcontactproject.html?pic=999816540&amp;projectId=284862&amp;programId=10000009</t>
  </si>
  <si>
    <t>+39 0577 786042</t>
  </si>
  <si>
    <t>+39 0577 781251</t>
  </si>
  <si>
    <t>Forti</t>
  </si>
  <si>
    <t>https://ec.europa.eu/research/participants/api/contact/indexcontactproject.html?pic=951262220&amp;projectId=284862&amp;programId=10000009</t>
  </si>
  <si>
    <t>+33 1 41 44 88 40</t>
  </si>
  <si>
    <t>+33 1 41 44 94 75</t>
  </si>
  <si>
    <t>Vintzel</t>
  </si>
  <si>
    <t>https://ec.europa.eu/research/participants/api/contact/indexcontactproject.html?pic=963104465&amp;projectId=284862&amp;programId=10000009</t>
  </si>
  <si>
    <t>http://kxen.com</t>
  </si>
  <si>
    <t>QUAI GALLIENI 25</t>
  </si>
  <si>
    <t>KXN</t>
  </si>
  <si>
    <t>KXEN SAS</t>
  </si>
  <si>
    <t>https://ec.europa.eu/research/participants/api/contact/indexcontactproject.html?pic=999762996&amp;projectId=284862&amp;programId=10000009</t>
  </si>
  <si>
    <t>+46 13 281996</t>
  </si>
  <si>
    <t>+46 13 281750</t>
  </si>
  <si>
    <t>Strantzalis</t>
  </si>
  <si>
    <t>Kiriazis</t>
  </si>
  <si>
    <t>https://ec.europa.eu/research/participants/api/contact/indexcontactproject.html?pic=888897696&amp;projectId=284862&amp;programId=10000009</t>
  </si>
  <si>
    <t>+33 1 30 20 30 53</t>
  </si>
  <si>
    <t>Canton</t>
  </si>
  <si>
    <t>https://ec.europa.eu/research/participants/api/contact/indexcontactproject.html?pic=999766294&amp;projectId=284862&amp;programId=10000009</t>
  </si>
  <si>
    <t>+46 13 378252</t>
  </si>
  <si>
    <t>+46 13 378585</t>
  </si>
  <si>
    <t>Heléne</t>
  </si>
  <si>
    <t>https://ec.europa.eu/research/participants/api/contact/indexcontactproject.html?pic=999627875&amp;projectId=284862&amp;programId=10000009</t>
  </si>
  <si>
    <t>FR12522911577</t>
  </si>
  <si>
    <t>www.mercator-ocean.fr</t>
  </si>
  <si>
    <t>RUE HERMES 8-10 PARC TECHNOLOGIQUE DU CANAL</t>
  </si>
  <si>
    <t>MERCATOR</t>
  </si>
  <si>
    <t>MERCATOR OCEAN</t>
  </si>
  <si>
    <t>Tsvetkova</t>
  </si>
  <si>
    <t>PL5270206300</t>
  </si>
  <si>
    <t>www.wat.edu.pl</t>
  </si>
  <si>
    <t>00 908</t>
  </si>
  <si>
    <t>UL. GEN. SYLWESTRA KALISKIEGO 2</t>
  </si>
  <si>
    <t>WAT</t>
  </si>
  <si>
    <t>WOJSKOWA AKADEMIA TECHNICZNA IM.JAROSLAWA DABROWSKIEGO</t>
  </si>
  <si>
    <t>WPI</t>
  </si>
  <si>
    <t>Neville</t>
  </si>
  <si>
    <t>OR YEHUDA</t>
  </si>
  <si>
    <t>Zacharias</t>
  </si>
  <si>
    <t>Mirjam</t>
  </si>
  <si>
    <t>OBERKOCHEN</t>
  </si>
  <si>
    <t>www.developpement-durable.gouv.fr/</t>
  </si>
  <si>
    <t>DE122268574</t>
  </si>
  <si>
    <t>www.bmvbs.de</t>
  </si>
  <si>
    <t>Robert-Schuman-Platz  1</t>
  </si>
  <si>
    <t>BMVI</t>
  </si>
  <si>
    <t>BUNDESMINISTERIUM FUER VERKEHR UND DIGITALE INFRASTRUKTUR DIG</t>
  </si>
  <si>
    <t>ATOMITIE 5 C</t>
  </si>
  <si>
    <t>MIRASYS</t>
  </si>
  <si>
    <t>MIRASYS OY</t>
  </si>
  <si>
    <t>DFI</t>
  </si>
  <si>
    <t>Sadhbh</t>
  </si>
  <si>
    <t>www.cies.ie</t>
  </si>
  <si>
    <t>CLANWILLIAM TERRACE 3</t>
  </si>
  <si>
    <t>CENTRE FOR IRISH AND EUROPEAN SECURITY LIMITED</t>
  </si>
  <si>
    <t>Guilmin</t>
  </si>
  <si>
    <t>RAMLE</t>
  </si>
  <si>
    <t>BA'ALEI HAMELACHA  41</t>
  </si>
  <si>
    <t>MOPS (INP)</t>
  </si>
  <si>
    <t>MINISTRY OF PUBLIC SECURITY</t>
  </si>
  <si>
    <t>+386 1 4768 157</t>
  </si>
  <si>
    <t>+386 1 4768 249</t>
  </si>
  <si>
    <t>BG130511877</t>
  </si>
  <si>
    <t>www.netlaw.bg</t>
  </si>
  <si>
    <t>54 BALGARSKA MORAVA STR FL 7</t>
  </si>
  <si>
    <t>LIF</t>
  </si>
  <si>
    <t>PRAVO I INTERNET FOUNDATION</t>
  </si>
  <si>
    <t>Schockman-Sannes</t>
  </si>
  <si>
    <t>+441772 894251</t>
  </si>
  <si>
    <t>Beaman</t>
  </si>
  <si>
    <t>Soltes</t>
  </si>
  <si>
    <t>Rodriquez Santos</t>
  </si>
  <si>
    <t>ESQ2432001B</t>
  </si>
  <si>
    <t>http://www.unileon.es/</t>
  </si>
  <si>
    <t>AVENIDA FACULTAD 25</t>
  </si>
  <si>
    <t>ULE</t>
  </si>
  <si>
    <t>UNIVERSIDAD DE LEON</t>
  </si>
  <si>
    <t>+43 1 4277 9353</t>
  </si>
  <si>
    <t>Schweighofer</t>
  </si>
  <si>
    <t>Murari</t>
  </si>
  <si>
    <t>+44 114 22 21452</t>
  </si>
  <si>
    <t>Malá</t>
  </si>
  <si>
    <t>+40 264 412570</t>
  </si>
  <si>
    <t>+40 722 817582</t>
  </si>
  <si>
    <t>Silaghi</t>
  </si>
  <si>
    <t>Gheorghe Cosmin</t>
  </si>
  <si>
    <t>Goemans-Dorny</t>
  </si>
  <si>
    <t>http://www.interpol.int/</t>
  </si>
  <si>
    <t>QUAI CHARLES DE GAULLE 200</t>
  </si>
  <si>
    <t>THE INTERNATIONAL CRIMINAL POLICE ORGANIZATION</t>
  </si>
  <si>
    <t>Valli</t>
  </si>
  <si>
    <t>AU54361485361</t>
  </si>
  <si>
    <t>http://www.ecu.edu.au</t>
  </si>
  <si>
    <t>Joondalup</t>
  </si>
  <si>
    <t>Joondalup Drive  270</t>
  </si>
  <si>
    <t>ECU</t>
  </si>
  <si>
    <t>Edith Cowan University</t>
  </si>
  <si>
    <t>FR56345245260</t>
  </si>
  <si>
    <t>http://www.tvt.fr</t>
  </si>
  <si>
    <t>TOULON</t>
  </si>
  <si>
    <t>TOULON VAR TECHNOLOGIES</t>
  </si>
  <si>
    <t>EL094326085</t>
  </si>
  <si>
    <t>ODOS MONEMVASIAS 27</t>
  </si>
  <si>
    <t>EPSILON INTERNASIONAL ANONYMI ETAIREIA MELETON KAI SYMVOULON (EPSILON INTERNATIONAL SA)</t>
  </si>
  <si>
    <t>ESQ3500385D</t>
  </si>
  <si>
    <t>www.plocan.eu</t>
  </si>
  <si>
    <t>TELDE</t>
  </si>
  <si>
    <t>CARRETERA DE TALIARTE</t>
  </si>
  <si>
    <t>PLOCAN</t>
  </si>
  <si>
    <t>CONSORCIO PARA EL DISENO, CONSTRUCCION, EQUIPAMIENTO Y EXPLOTACION DE LA PLATAFORMA OCEANICA DE CANARIAS</t>
  </si>
  <si>
    <t>+39 06 4873300</t>
  </si>
  <si>
    <t>Cannataci</t>
  </si>
  <si>
    <t>GB130419059</t>
  </si>
  <si>
    <t>EH3 7A</t>
  </si>
  <si>
    <t>MELVILLE STREET 34</t>
  </si>
  <si>
    <t>CLOUD SECURITY ALLIANCE (EUROPE) LBG</t>
  </si>
  <si>
    <t>Pevtschin</t>
  </si>
  <si>
    <t>López Sánchez</t>
  </si>
  <si>
    <t>Kessel</t>
  </si>
  <si>
    <t>EL999422018</t>
  </si>
  <si>
    <t>www.telesto.gr</t>
  </si>
  <si>
    <t>ODOS IMITOU 62</t>
  </si>
  <si>
    <t>TELESTO TECHNOLOGIES PLIROFORIKIS KAI EPIKOINONION EPE</t>
  </si>
  <si>
    <t>Diagourtas</t>
  </si>
  <si>
    <t>EL998870653</t>
  </si>
  <si>
    <t>www.satways.net</t>
  </si>
  <si>
    <t>CHRISTOU LADA STREET 3</t>
  </si>
  <si>
    <t>STWS</t>
  </si>
  <si>
    <t>SATWAYS - PROIONTA KAI YPIRESIES TILEMATIKIS DIKTYAKON KAI TILEPIKINONIAKON EFARMOGON ETAIRIA PERIORISMENIS EFTHINIS EPE</t>
  </si>
  <si>
    <t>LV-1012</t>
  </si>
  <si>
    <t>Peruzzi</t>
  </si>
  <si>
    <t>Sena</t>
  </si>
  <si>
    <t>Cortes</t>
  </si>
  <si>
    <t>Bruckert</t>
  </si>
  <si>
    <t>GB494700628</t>
  </si>
  <si>
    <t>WC1H 9LG</t>
  </si>
  <si>
    <t>TAVISTOCK SQUARE TAVISTOCK HOUSE SOUTH BLOCK ENTRANCE D</t>
  </si>
  <si>
    <t>ICTS</t>
  </si>
  <si>
    <t>I.C.T.S.(U.K.) LIMITED</t>
  </si>
  <si>
    <t>UK888810569</t>
  </si>
  <si>
    <t>SW1P4DR</t>
  </si>
  <si>
    <t>HORSEFERRY ROAD 33</t>
  </si>
  <si>
    <t>DfT</t>
  </si>
  <si>
    <t>DEPARTMENT FOR TRANSPORT</t>
  </si>
  <si>
    <t>Rue Saint Dominique, 14</t>
  </si>
  <si>
    <t>FR32150000354</t>
  </si>
  <si>
    <t>MINDEF</t>
  </si>
  <si>
    <t>MINISTERE DE LA DEFENSE</t>
  </si>
  <si>
    <t>+33 5 62252534</t>
  </si>
  <si>
    <t>BE0418217577</t>
  </si>
  <si>
    <t>www.sonaca.com</t>
  </si>
  <si>
    <t>ROUTE NATIONALE CINQ PARK INDUSTRIEL</t>
  </si>
  <si>
    <t>SONACA</t>
  </si>
  <si>
    <t>SOCIETE NATIONALE DE CONSTRUCTION AEROSPATIALE SONACA SA</t>
  </si>
  <si>
    <t>BE0818127395</t>
  </si>
  <si>
    <t>www.psc-europe.eu</t>
  </si>
  <si>
    <t>RUE DES DEUX EGLISES   39</t>
  </si>
  <si>
    <t>PSCE</t>
  </si>
  <si>
    <t>PUBLIC SAFETY COMMUNICATION EUROPE FORUM AISBL</t>
  </si>
  <si>
    <t>+49 7364 20 3277</t>
  </si>
  <si>
    <t>+49 7364 20 2833</t>
  </si>
  <si>
    <t>https://ec.europa.eu/research/participants/api/contact/indexcontactproject.html?pic=999951758&amp;projectId=218290&amp;programId=10000009</t>
  </si>
  <si>
    <t>CARL-ZEISS-STRASSE 22</t>
  </si>
  <si>
    <t>ZeO</t>
  </si>
  <si>
    <t>+420 352 621842</t>
  </si>
  <si>
    <t>+420 352 638 111</t>
  </si>
  <si>
    <t>Metz (Jr)</t>
  </si>
  <si>
    <t>https://ec.europa.eu/research/participants/api/contact/indexcontactproject.html?pic=999478980&amp;projectId=218290&amp;programId=10000009</t>
  </si>
  <si>
    <t>SOKOLOV</t>
  </si>
  <si>
    <t>U Divadla, 341</t>
  </si>
  <si>
    <t>HSF</t>
  </si>
  <si>
    <t>HSF spol. s r.o. Sokolov</t>
  </si>
  <si>
    <t>+34 928132908</t>
  </si>
  <si>
    <t>+34 928 707501</t>
  </si>
  <si>
    <t>Velayos</t>
  </si>
  <si>
    <t>https://ec.europa.eu/research/participants/api/contact/indexcontactproject.html?pic=999490717&amp;projectId=218290&amp;programId=10000009</t>
  </si>
  <si>
    <t>www.gobiernodecanarias.es/iccm/</t>
  </si>
  <si>
    <t>LAS PALMAS</t>
  </si>
  <si>
    <t>CARRETERA DE TALIARTE TALIARTE TELDE</t>
  </si>
  <si>
    <t>ICCM</t>
  </si>
  <si>
    <t>INSTITUTO CANARIO DE CIENCIAS MARINAS</t>
  </si>
  <si>
    <t>Sveggen</t>
  </si>
  <si>
    <t>https://ec.europa.eu/research/participants/api/contact/indexcontactproject.html?pic=999789477&amp;projectId=218290&amp;programId=10000009</t>
  </si>
  <si>
    <t>N-7462</t>
  </si>
  <si>
    <t>Pier-senteret</t>
  </si>
  <si>
    <t>Oceanor</t>
  </si>
  <si>
    <t>FUGRO OCEANOR AS</t>
  </si>
  <si>
    <t>+49 361 6448843</t>
  </si>
  <si>
    <t>+49 361 6448842</t>
  </si>
  <si>
    <t>https://ec.europa.eu/research/participants/api/contact/indexcontactproject.html?pic=999968927&amp;projectId=218290&amp;programId=10000009</t>
  </si>
  <si>
    <t>https://ec.europa.eu/research/participants/api/contact/indexcontactproject.html?pic=999984059&amp;projectId=218290&amp;programId=10000009</t>
  </si>
  <si>
    <t>+356 21241001</t>
  </si>
  <si>
    <t>+356 22494011</t>
  </si>
  <si>
    <t>Mallia</t>
  </si>
  <si>
    <t>https://ec.europa.eu/research/participants/api/contact/indexcontactproject.html?pic=999818092&amp;projectId=218290&amp;programId=10000009</t>
  </si>
  <si>
    <t>CMR 02</t>
  </si>
  <si>
    <t>Luqa</t>
  </si>
  <si>
    <t>Headquarters AFM</t>
  </si>
  <si>
    <t>AFM</t>
  </si>
  <si>
    <t>Armed Forces Malta</t>
  </si>
  <si>
    <t>+34 928 451243</t>
  </si>
  <si>
    <t>+34 928 452864</t>
  </si>
  <si>
    <t>Travieso</t>
  </si>
  <si>
    <t>Carlos M.</t>
  </si>
  <si>
    <t>https://ec.europa.eu/research/participants/api/contact/indexcontactproject.html?pic=999929739&amp;projectId=218290&amp;programId=10000009</t>
  </si>
  <si>
    <t>https://ec.europa.eu/research/participants/api/contact/indexcontactproject.html?pic=966124366&amp;projectId=218290&amp;programId=10000009</t>
  </si>
  <si>
    <t>www.ctm.gdynia.pl</t>
  </si>
  <si>
    <t>81-109</t>
  </si>
  <si>
    <t>UL. ARENDTA DICKMANA 62</t>
  </si>
  <si>
    <t>OSRODEK BADAWCZO-ROZWOJOWY CENTRUM TECHNIKI MORSKIEJ SPOLKA AKCYJNA</t>
  </si>
  <si>
    <t>+49 30 6392 80505</t>
  </si>
  <si>
    <t>+49 30 6392 80804</t>
  </si>
  <si>
    <t>https://ec.europa.eu/research/participants/api/contact/indexcontactproject.html?pic=999716533&amp;projectId=218290&amp;programId=10000009</t>
  </si>
  <si>
    <t>Carl-Scheele-Strasse, 14</t>
  </si>
  <si>
    <t>IQWIRE</t>
  </si>
  <si>
    <t>IQ wireless GmbH</t>
  </si>
  <si>
    <t>Justo</t>
  </si>
  <si>
    <t>https://ec.europa.eu/research/participants/api/contact/indexcontactproject.html?pic=998587841&amp;projectId=218223&amp;programId=10000009</t>
  </si>
  <si>
    <t>http://www.denodo.com</t>
  </si>
  <si>
    <t>CALLE REAL 22 3ER PISO</t>
  </si>
  <si>
    <t>Denodo</t>
  </si>
  <si>
    <t>DENODO TECHNOLOGIES SL</t>
  </si>
  <si>
    <t>+353 1 8074677</t>
  </si>
  <si>
    <t>+353 87 9481742</t>
  </si>
  <si>
    <t>Prestage</t>
  </si>
  <si>
    <t>https://ec.europa.eu/research/participants/api/contact/indexcontactproject.html?pic=968554022&amp;projectId=218223&amp;programId=10000009</t>
  </si>
  <si>
    <t>www.datafusion.ie</t>
  </si>
  <si>
    <t>ROCK ROAD COLLEGE HOUSE</t>
  </si>
  <si>
    <t>GREEN FUSION LIMITED</t>
  </si>
  <si>
    <t>+34 981167011</t>
  </si>
  <si>
    <t>+34 981167000</t>
  </si>
  <si>
    <t>https://ec.europa.eu/research/participants/api/contact/indexcontactproject.html?pic=999629718&amp;projectId=218223&amp;programId=10000009</t>
  </si>
  <si>
    <t>+44 1276 603111</t>
  </si>
  <si>
    <t>+44 1276 603226</t>
  </si>
  <si>
    <t>Dance</t>
  </si>
  <si>
    <t>https://ec.europa.eu/research/participants/api/contact/indexcontactproject.html?pic=998887862&amp;projectId=218223&amp;programId=10000009</t>
  </si>
  <si>
    <t>Warwick House, PO BOX 87, Farnborough Aerospace Centre</t>
  </si>
  <si>
    <t>Insyte</t>
  </si>
  <si>
    <t>+36 1 279 6108</t>
  </si>
  <si>
    <t>+36 1 2796169</t>
  </si>
  <si>
    <t>Lukacs</t>
  </si>
  <si>
    <t>https://ec.europa.eu/research/participants/api/contact/indexcontactproject.html?pic=999651252&amp;projectId=218223&amp;programId=10000009</t>
  </si>
  <si>
    <t>+34 91 8948774</t>
  </si>
  <si>
    <t>+34 91 8948843</t>
  </si>
  <si>
    <t>Vallejo Castro</t>
  </si>
  <si>
    <t>https://ec.europa.eu/research/participants/api/contact/indexcontactproject.html?pic=999959130&amp;projectId=218223&amp;programId=10000009</t>
  </si>
  <si>
    <t>https://ec.europa.eu/research/participants/api/contact/indexcontactproject.html?pic=999949721&amp;projectId=218223&amp;programId=10000009</t>
  </si>
  <si>
    <t>+353 1 890 0767</t>
  </si>
  <si>
    <t>+353 1 813 9500</t>
  </si>
  <si>
    <t>https://ec.europa.eu/research/participants/api/contact/indexcontactproject.html?pic=998556607&amp;projectId=218223&amp;programId=10000009</t>
  </si>
  <si>
    <t>www.columba.com</t>
  </si>
  <si>
    <t>SWORDS</t>
  </si>
  <si>
    <t>M1 TECHNOLOGY PARK UNIT 4A</t>
  </si>
  <si>
    <t>Columba</t>
  </si>
  <si>
    <t>COLUMBA GLOBAL SYSTEMS LIMITED</t>
  </si>
  <si>
    <t>https://ec.europa.eu/research/participants/api/contact/indexcontactproject.html?pic=999989491&amp;projectId=218223&amp;programId=10000009</t>
  </si>
  <si>
    <t>+90 312 5923490</t>
  </si>
  <si>
    <t>Duman</t>
  </si>
  <si>
    <t>https://ec.europa.eu/research/participants/api/contact/indexcontactproject.html?pic=999456573&amp;projectId=218081&amp;programId=10000009</t>
  </si>
  <si>
    <t>+358 20 7223365</t>
  </si>
  <si>
    <t>+358 20 7223303</t>
  </si>
  <si>
    <t>https://ec.europa.eu/research/participants/api/contact/indexcontactproject.html?pic=999901706&amp;projectId=218081&amp;programId=10000009</t>
  </si>
  <si>
    <t>+90 312 2236818</t>
  </si>
  <si>
    <t>+90 312 2236800</t>
  </si>
  <si>
    <t>Ayçenk</t>
  </si>
  <si>
    <t>https://ec.europa.eu/research/participants/api/contact/indexcontactproject.html?pic=999753490&amp;projectId=218081&amp;programId=10000009</t>
  </si>
  <si>
    <t>https://ec.europa.eu/research/participants/api/contact/indexcontactproject.html?pic=999969509&amp;projectId=218081&amp;programId=10000009</t>
  </si>
  <si>
    <t>+48 22 8740106</t>
  </si>
  <si>
    <t>+48 22 8740199</t>
  </si>
  <si>
    <t>Andrzejczak</t>
  </si>
  <si>
    <t>https://ec.europa.eu/research/participants/api/contact/indexcontactproject.html?pic=999549984&amp;projectId=218081&amp;programId=10000009</t>
  </si>
  <si>
    <t>+48 22 6223877</t>
  </si>
  <si>
    <t>+48 22 234 7884</t>
  </si>
  <si>
    <t>Narkiewicz</t>
  </si>
  <si>
    <t>https://ec.europa.eu/research/participants/api/contact/indexcontactproject.html?pic=999884052&amp;projectId=218081&amp;programId=10000009</t>
  </si>
  <si>
    <t>+33 5 62252530</t>
  </si>
  <si>
    <t>https://ec.europa.eu/research/participants/api/contact/indexcontactproject.html?pic=999994438&amp;projectId=218081&amp;programId=10000009</t>
  </si>
  <si>
    <t>+40 336 401 050</t>
  </si>
  <si>
    <t>+40 336 401 053</t>
  </si>
  <si>
    <t>Culuri</t>
  </si>
  <si>
    <t>https://ec.europa.eu/research/participants/api/contact/indexcontactproject.html?pic=999524182&amp;projectId=218081&amp;programId=10000009</t>
  </si>
  <si>
    <t>www.ebic.ro</t>
  </si>
  <si>
    <t>Blvd. Ficusului, Sector 1</t>
  </si>
  <si>
    <t>EBIC</t>
  </si>
  <si>
    <t>European Business Innovation &amp; Research Center SA</t>
  </si>
  <si>
    <t>+32 71 25 56 68</t>
  </si>
  <si>
    <t>+32 71 25 53 15</t>
  </si>
  <si>
    <t>Delogne</t>
  </si>
  <si>
    <t>https://ec.europa.eu/research/participants/api/contact/indexcontactproject.html?pic=999760280&amp;projectId=218081&amp;programId=10000009</t>
  </si>
  <si>
    <t>Cison</t>
  </si>
  <si>
    <t>https://ec.europa.eu/research/participants/api/contact/indexcontactproject.html?pic=999951079&amp;projectId=218081&amp;programId=10000009</t>
  </si>
  <si>
    <t>+372 5132761</t>
  </si>
  <si>
    <t>Tuubel</t>
  </si>
  <si>
    <t>Tauri</t>
  </si>
  <si>
    <t>https://ec.europa.eu/research/participants/api/contact/indexcontactproject.html?pic=999527383&amp;projectId=218081&amp;programId=10000009</t>
  </si>
  <si>
    <t>www.smartdust.ee</t>
  </si>
  <si>
    <t>Akadeemia Tee 19</t>
  </si>
  <si>
    <t>DEFENDEC OU</t>
  </si>
  <si>
    <t>Becerro</t>
  </si>
  <si>
    <t>https://ec.europa.eu/research/participants/api/contact/indexcontactproject.html?pic=999795394&amp;projectId=218081&amp;programId=10000009</t>
  </si>
  <si>
    <t>+972 3 9354221</t>
  </si>
  <si>
    <t>+972 3 9355248</t>
  </si>
  <si>
    <t>https://ec.europa.eu/research/participants/api/contact/indexcontactproject.html?pic=999969315&amp;projectId=218081&amp;programId=10000009</t>
  </si>
  <si>
    <t>+30 22620 52562</t>
  </si>
  <si>
    <t>https://ec.europa.eu/research/participants/api/contact/indexcontactproject.html?pic=999975232&amp;projectId=218081&amp;programId=10000009</t>
  </si>
  <si>
    <t>BE308357753</t>
  </si>
  <si>
    <t>www.just.fgov.be</t>
  </si>
  <si>
    <t>WATERLOOLAAN 115</t>
  </si>
  <si>
    <t>DE FEDERALE OVERHEIDSDIENST JUSTITIE - LE SERVICE PUBLIC FEDERAL JUSTICE</t>
  </si>
  <si>
    <t>POLHEMSGATAN 30</t>
  </si>
  <si>
    <t>Warleta</t>
  </si>
  <si>
    <t>ESB86543188</t>
  </si>
  <si>
    <t>www.eticasconsulting.com</t>
  </si>
  <si>
    <t>CALLE FERLANDINA 49</t>
  </si>
  <si>
    <t>ETICAS</t>
  </si>
  <si>
    <t>ETICAS RESEARCH AND CONSULTING SL</t>
  </si>
  <si>
    <t>www.police.gov.mt</t>
  </si>
  <si>
    <t>Police General Headquarter</t>
  </si>
  <si>
    <t>MPF</t>
  </si>
  <si>
    <t>Malta Police Force</t>
  </si>
  <si>
    <t>GB239015084</t>
  </si>
  <si>
    <t>www.met.police.uk</t>
  </si>
  <si>
    <t>CITY HALL, MORE LONDON</t>
  </si>
  <si>
    <t>SO15</t>
  </si>
  <si>
    <t>MAYOR'S OFFICE FOR POLICING AND CRIME</t>
  </si>
  <si>
    <t>ORFK</t>
  </si>
  <si>
    <t>http://www.police.gov.cy</t>
  </si>
  <si>
    <t>Presidential Palace Street</t>
  </si>
  <si>
    <t>Cyprus police</t>
  </si>
  <si>
    <t>MINISTRY OF JUSTICE</t>
  </si>
  <si>
    <t>Pacheco Santamarina</t>
  </si>
  <si>
    <t>ATU67376635</t>
  </si>
  <si>
    <t>www.synyo.com</t>
  </si>
  <si>
    <t>Otto-Bauer-Gasse 5/14</t>
  </si>
  <si>
    <t>SYNYO</t>
  </si>
  <si>
    <t>SYNYO GmbH</t>
  </si>
  <si>
    <t>IT00126770312</t>
  </si>
  <si>
    <t>www.isig.it</t>
  </si>
  <si>
    <t>VIA MAZZINI 13</t>
  </si>
  <si>
    <t>ISIG</t>
  </si>
  <si>
    <t>ISTITUTO DI SOCIOLOGIA INTERNAZIONALE DI GORIZIA ISIG</t>
  </si>
  <si>
    <t>+47 64930735</t>
  </si>
  <si>
    <t>FR39480107911</t>
  </si>
  <si>
    <t>www.safran-group.com</t>
  </si>
  <si>
    <t>18 AU 20 QUAI DU POINT DU JOUR</t>
  </si>
  <si>
    <t>SE&amp;D</t>
  </si>
  <si>
    <t>Christiana</t>
  </si>
  <si>
    <t>Turunen</t>
  </si>
  <si>
    <t>Koželj</t>
  </si>
  <si>
    <t>AMADORA</t>
  </si>
  <si>
    <t>AVT</t>
  </si>
  <si>
    <t>Losa</t>
  </si>
  <si>
    <t>DE129357512</t>
  </si>
  <si>
    <t>www.gaf.de</t>
  </si>
  <si>
    <t>ARNULFSTRASSE 199</t>
  </si>
  <si>
    <t>GAF AG</t>
  </si>
  <si>
    <t>FR07444654271</t>
  </si>
  <si>
    <t>www.sirs-fr.com</t>
  </si>
  <si>
    <t>27 RUE DU CARROUSEL PARC DE LA CIMAISE IMMEUBLE 1</t>
  </si>
  <si>
    <t>SIRS</t>
  </si>
  <si>
    <t>SYSTEMES D'INFORMATION A REFERENCE SPATIALE - SIRS</t>
  </si>
  <si>
    <t>ESL</t>
  </si>
  <si>
    <t>Tao</t>
  </si>
  <si>
    <t>Holba</t>
  </si>
  <si>
    <t>BOULEVARD LEOPOLD III</t>
  </si>
  <si>
    <t>NATO STO CMRE</t>
  </si>
  <si>
    <t>NATO SCIENCE AND TECHNOLOGY ORGANISATION</t>
  </si>
  <si>
    <t>IT08249501001</t>
  </si>
  <si>
    <t>http://www.i4es.it</t>
  </si>
  <si>
    <t>VIA MONTE SENARIO 98</t>
  </si>
  <si>
    <t>INTELLIGENCE FOR ENVIRONMENT AND SECURITY SRL  IES SOLUTIONS SRL</t>
  </si>
  <si>
    <t>GNR</t>
  </si>
  <si>
    <t>Tyni</t>
  </si>
  <si>
    <t>CY10298153Y</t>
  </si>
  <si>
    <t>www.aditess.com</t>
  </si>
  <si>
    <t>VYZANTIOU 40 3RD FLOOR FLAT OFFICE 303/304</t>
  </si>
  <si>
    <t>Pesce</t>
  </si>
  <si>
    <t>+30 210 6503096</t>
  </si>
  <si>
    <t>+351 21 294 59 99</t>
  </si>
  <si>
    <t>+351 21 294 59 00</t>
  </si>
  <si>
    <t>BODO</t>
  </si>
  <si>
    <t>Ann-Mari</t>
  </si>
  <si>
    <t>www.drts.co.uk</t>
  </si>
  <si>
    <t>S10 2QT</t>
  </si>
  <si>
    <t>South Yorkshire</t>
  </si>
  <si>
    <t>Westbourne Road 86</t>
  </si>
  <si>
    <t>DRTS</t>
  </si>
  <si>
    <t>DEPENDABLE REAL TIME SYSTEMS LTD</t>
  </si>
  <si>
    <t>+48 22 6851199</t>
  </si>
  <si>
    <t>Swietoslawski</t>
  </si>
  <si>
    <t>https://ec.europa.eu/research/participants/api/contact/indexcontactproject.html?pic=998092753&amp;projectId=242491&amp;programId=10000009</t>
  </si>
  <si>
    <t>+34 915201690</t>
  </si>
  <si>
    <t>https://ec.europa.eu/research/participants/api/contact/indexcontactproject.html?pic=999583546&amp;projectId=242491&amp;programId=10000009</t>
  </si>
  <si>
    <t>+3491 624 51 80</t>
  </si>
  <si>
    <t>+3491 624 51 72</t>
  </si>
  <si>
    <t>https://ec.europa.eu/research/participants/api/contact/indexcontactproject.html?pic=999699558&amp;projectId=242491&amp;programId=10000009</t>
  </si>
  <si>
    <t>+33 1 40706390</t>
  </si>
  <si>
    <t>+33 1 40706726</t>
  </si>
  <si>
    <t>https://ec.europa.eu/research/participants/api/contact/indexcontactproject.html?pic=999954668&amp;projectId=242491&amp;programId=10000009</t>
  </si>
  <si>
    <t>https://ec.europa.eu/research/participants/api/contact/indexcontactproject.html?pic=984396353&amp;projectId=242491&amp;programId=10000009</t>
  </si>
  <si>
    <t>https://ec.europa.eu/research/participants/api/contact/indexcontactproject.html?pic=999957675&amp;projectId=242491&amp;programId=10000009</t>
  </si>
  <si>
    <t>+33 5 57 26 71 60</t>
  </si>
  <si>
    <t>+33 6 14 16 32 55</t>
  </si>
  <si>
    <t>Roch</t>
  </si>
  <si>
    <t>https://ec.europa.eu/research/participants/api/contact/indexcontactproject.html?pic=999954862&amp;projectId=242491&amp;programId=10000009</t>
  </si>
  <si>
    <t>https://ec.europa.eu/research/participants/api/contact/indexcontactproject.html?pic=999981731&amp;projectId=242491&amp;programId=10000009</t>
  </si>
  <si>
    <t>+44 1634 204577</t>
  </si>
  <si>
    <t>+44 1634 204175</t>
  </si>
  <si>
    <t>Eldridge</t>
  </si>
  <si>
    <t>https://ec.europa.eu/research/participants/api/contact/indexcontactproject.html?pic=997989448&amp;projectId=242491&amp;programId=10000009</t>
  </si>
  <si>
    <t>+33 1 46734149</t>
  </si>
  <si>
    <t>+33 1 46734955</t>
  </si>
  <si>
    <t>https://ec.europa.eu/research/participants/api/contact/indexcontactproject.html?pic=999994438&amp;projectId=242491&amp;programId=10000009</t>
  </si>
  <si>
    <t>https://ec.europa.eu/research/participants/api/contact/indexcontactproject.html?pic=999971934&amp;projectId=242491&amp;programId=10000009</t>
  </si>
  <si>
    <t>https://ec.europa.eu/research/participants/api/contact/indexcontactproject.html?pic=999945938&amp;projectId=242491&amp;programId=10000009</t>
  </si>
  <si>
    <t>+972 3 9359481</t>
  </si>
  <si>
    <t>+972 3 9357527</t>
  </si>
  <si>
    <t>Okrent</t>
  </si>
  <si>
    <t>https://ec.europa.eu/research/participants/api/contact/indexcontactproject.html?pic=999969315&amp;projectId=242491&amp;programId=10000009</t>
  </si>
  <si>
    <t>+34 91 4114703</t>
  </si>
  <si>
    <t>+34 91 271 1172</t>
  </si>
  <si>
    <t>https://ec.europa.eu/research/participants/api/contact/indexcontactproject.html?pic=999541545&amp;projectId=242491&amp;programId=10000009</t>
  </si>
  <si>
    <t>Chrobocinski</t>
  </si>
  <si>
    <t>FINT</t>
  </si>
  <si>
    <t>Erel</t>
  </si>
  <si>
    <t>CH732169</t>
  </si>
  <si>
    <t>www.dfrc.ch</t>
  </si>
  <si>
    <t>CH-6300</t>
  </si>
  <si>
    <t>Grafenaustrasse  7</t>
  </si>
  <si>
    <t>DFRC</t>
  </si>
  <si>
    <t>DFRC AG</t>
  </si>
  <si>
    <t>+48 61 622 69 77</t>
  </si>
  <si>
    <t>Carlos Alberto</t>
  </si>
  <si>
    <t>CHE104792843TVA</t>
  </si>
  <si>
    <t>www.jast.ch</t>
  </si>
  <si>
    <t>VIASAT ANTENNA SYSTEMS SA</t>
  </si>
  <si>
    <t>2511CW</t>
  </si>
  <si>
    <t>S-GRAVENHAGE</t>
  </si>
  <si>
    <t>KORTE VOORHOUT 7</t>
  </si>
  <si>
    <t>MINISTERIE VAN FINANCIEN</t>
  </si>
  <si>
    <t>http://www.sviluppoeconomico.gov.it</t>
  </si>
  <si>
    <t>Via Molise 2</t>
  </si>
  <si>
    <t>MINISTERO DELLO SVILUPPO ECONOMICO</t>
  </si>
  <si>
    <t>Akers gt. 59</t>
  </si>
  <si>
    <t>SD-NOR</t>
  </si>
  <si>
    <t>SAMFERDSELSDEPARTEMENTET - MINISTRY OF TRANSPORT AND COMMUNICATIONS</t>
  </si>
  <si>
    <t>XK</t>
  </si>
  <si>
    <t>DE143582161</t>
  </si>
  <si>
    <t>EGGENSTEIN-LEOPOLDSHAFEN</t>
  </si>
  <si>
    <t>HERMANN-VON-HELMHOLTZ-PLATZ 1</t>
  </si>
  <si>
    <t>FIZ KARLSRUHE - LEIBNIZ-INSTITUT FUR INFORMATIONSINFRASTRUKTUR GMBH</t>
  </si>
  <si>
    <t>Tomás</t>
  </si>
  <si>
    <t>+353 1 6424182</t>
  </si>
  <si>
    <t>Mick</t>
  </si>
  <si>
    <t>LPW</t>
  </si>
  <si>
    <t>Koivisto</t>
  </si>
  <si>
    <t>+44 20 8943 5544</t>
  </si>
  <si>
    <t>DE251899169</t>
  </si>
  <si>
    <t>http://www.ifw-kiel.de/</t>
  </si>
  <si>
    <t>Kiellinie 66</t>
  </si>
  <si>
    <t>INSTITUT FUER WELTWIRTSCHAFT</t>
  </si>
  <si>
    <t>PROTECT</t>
  </si>
  <si>
    <t>CAMELOT</t>
  </si>
  <si>
    <t>La Posta</t>
  </si>
  <si>
    <t>MJ</t>
  </si>
  <si>
    <t>MARISA</t>
  </si>
  <si>
    <t>+358 3 3551 8970</t>
  </si>
  <si>
    <t>+30 2107481630</t>
  </si>
  <si>
    <t>+39 06 33267022</t>
  </si>
  <si>
    <t>SECTOR 6, B-DUL IULIU MANIU NR. 220</t>
  </si>
  <si>
    <t>"INSTITUTUL NATIONAL DE CERCETARE-DEZVOLTARE AEROSPATIALA ""ELIE CARAFOLI""- INCAS BUCURESTI"</t>
  </si>
  <si>
    <t>FI10079234</t>
  </si>
  <si>
    <t>www.SPECIM.fi</t>
  </si>
  <si>
    <t>TEKNOLOGIANTIE  6D</t>
  </si>
  <si>
    <t>SPECIM</t>
  </si>
  <si>
    <t>SPECIM, SPECTRAL IMAGING OY LTD</t>
  </si>
  <si>
    <t>FRA</t>
  </si>
  <si>
    <t>Nodari</t>
  </si>
  <si>
    <t>Dagfinn</t>
  </si>
  <si>
    <t>Androulla</t>
  </si>
  <si>
    <t>+39 06 33268972</t>
  </si>
  <si>
    <t>www.econet-consultants.com</t>
  </si>
  <si>
    <t>CALLE BOROX 26A</t>
  </si>
  <si>
    <t>ECONET S.L.</t>
  </si>
  <si>
    <t>FBG</t>
  </si>
  <si>
    <t>VD</t>
  </si>
  <si>
    <t>+39 02 52036946</t>
  </si>
  <si>
    <t>Karabat</t>
  </si>
  <si>
    <t>TGD</t>
  </si>
  <si>
    <t>ISO</t>
  </si>
  <si>
    <t>PPA</t>
  </si>
  <si>
    <t>+358 20 708 3110</t>
  </si>
  <si>
    <t>https://ec.europa.eu/research/participants/api/contact/indexcontactproject.html?pic=954398424&amp;projectId=312583&amp;programId=10000009</t>
  </si>
  <si>
    <t>www.finavia.fi</t>
  </si>
  <si>
    <t>LENTAJANTIE 3</t>
  </si>
  <si>
    <t>FNA</t>
  </si>
  <si>
    <t>FINAVIA OYJ</t>
  </si>
  <si>
    <t>+39 0332 789284</t>
  </si>
  <si>
    <t>https://ec.europa.eu/research/participants/api/contact/indexcontactproject.html?pic=999992304&amp;projectId=312583&amp;programId=10000009</t>
  </si>
  <si>
    <t>https://ec.europa.eu/research/participants/api/contact/indexcontactproject.html?pic=969140484&amp;projectId=312583&amp;programId=10000009</t>
  </si>
  <si>
    <t>www.intrepidminds.co.uk</t>
  </si>
  <si>
    <t>CV10 0TW</t>
  </si>
  <si>
    <t>CALDECOTE HALL DRIVE 3</t>
  </si>
  <si>
    <t>INTREPID MINDS LTD</t>
  </si>
  <si>
    <t>+44 1825 746 138</t>
  </si>
  <si>
    <t>https://ec.europa.eu/research/participants/api/contact/indexcontactproject.html?pic=957114230&amp;projectId=312583&amp;programId=10000009</t>
  </si>
  <si>
    <t>www.gunnebo.com</t>
  </si>
  <si>
    <t>TN22 1QQ</t>
  </si>
  <si>
    <t>UCKFIELD</t>
  </si>
  <si>
    <t>BELLBROOK INDUSTRIAL ESTATE</t>
  </si>
  <si>
    <t>Gunnebo</t>
  </si>
  <si>
    <t>GUNNEBO ENTRANCE CONTROL LIMITED</t>
  </si>
  <si>
    <t>+358 20 722 3778</t>
  </si>
  <si>
    <t>Sirra</t>
  </si>
  <si>
    <t>https://ec.europa.eu/research/participants/api/contact/indexcontactproject.html?pic=988840020&amp;projectId=312583&amp;programId=10000009</t>
  </si>
  <si>
    <t>+49 201 5454 3029</t>
  </si>
  <si>
    <t>Niesing</t>
  </si>
  <si>
    <t>https://ec.europa.eu/research/participants/api/contact/indexcontactproject.html?pic=997667117&amp;projectId=312583&amp;programId=10000009</t>
  </si>
  <si>
    <t>DE812132148</t>
  </si>
  <si>
    <t>www.secunet.com</t>
  </si>
  <si>
    <t>KURFURSTENSTRASSE 58</t>
  </si>
  <si>
    <t>SECUNET</t>
  </si>
  <si>
    <t>SECUNET SECURITY NETWORKS AG</t>
  </si>
  <si>
    <t>https://ec.europa.eu/research/participants/api/contact/indexcontactproject.html?pic=999991334&amp;projectId=312583&amp;programId=10000009</t>
  </si>
  <si>
    <t>Kaminskis</t>
  </si>
  <si>
    <t>Maris</t>
  </si>
  <si>
    <t>https://ec.europa.eu/research/participants/api/contact/indexcontactproject.html?pic=957512415&amp;projectId=312583&amp;programId=10000009</t>
  </si>
  <si>
    <t>LV41503036161</t>
  </si>
  <si>
    <t>www.regula.lv</t>
  </si>
  <si>
    <t>ANDREJA PUMPURA IELA 97</t>
  </si>
  <si>
    <t>REGULA</t>
  </si>
  <si>
    <t>REGULA BALTIJA SIA</t>
  </si>
  <si>
    <t>https://ec.europa.eu/research/participants/api/contact/indexcontactproject.html?pic=999984350&amp;projectId=312583&amp;programId=10000009</t>
  </si>
  <si>
    <t>https://ec.europa.eu/research/participants/api/contact/indexcontactproject.html?pic=999969509&amp;projectId=312583&amp;programId=10000009</t>
  </si>
  <si>
    <t>+49 89 4119 9784</t>
  </si>
  <si>
    <t>+49 89 4119 3198</t>
  </si>
  <si>
    <t>Brandau</t>
  </si>
  <si>
    <t>https://ec.europa.eu/research/participants/api/contact/indexcontactproject.html?pic=999965144&amp;projectId=312583&amp;programId=10000009</t>
  </si>
  <si>
    <t>+49 2261 91552 12</t>
  </si>
  <si>
    <t>Klawunder</t>
  </si>
  <si>
    <t>https://ec.europa.eu/research/participants/api/contact/indexcontactproject.html?pic=957326272&amp;projectId=312583&amp;programId=10000009</t>
  </si>
  <si>
    <t>REICHSHOF</t>
  </si>
  <si>
    <t>ZIMMERSEIFER WEG 7</t>
  </si>
  <si>
    <t>Modi</t>
  </si>
  <si>
    <t>MODI MODULAR DIGITS GMBH</t>
  </si>
  <si>
    <t>+358 10 8358500</t>
  </si>
  <si>
    <t>https://ec.europa.eu/research/participants/api/contact/indexcontactproject.html?pic=953504084&amp;projectId=312583&amp;programId=10000009</t>
  </si>
  <si>
    <t>www.deltabit.fi</t>
  </si>
  <si>
    <t>SAMMONKATU 47</t>
  </si>
  <si>
    <t>Deltabit</t>
  </si>
  <si>
    <t>DELTABIT OY</t>
  </si>
  <si>
    <t>Humplik</t>
  </si>
  <si>
    <t>https://ec.europa.eu/research/participants/api/contact/indexcontactproject.html?pic=957882470&amp;projectId=312583&amp;programId=10000009</t>
  </si>
  <si>
    <t>www.staatsdruckerei.at</t>
  </si>
  <si>
    <t>TENSCHERTSTRASSE 7</t>
  </si>
  <si>
    <t>OeSD</t>
  </si>
  <si>
    <t>OESTERREICHISCHE STAATSDRUCKEREI GMBH</t>
  </si>
  <si>
    <t>+49 69 690 73339</t>
  </si>
  <si>
    <t>Nguyen-Xuan</t>
  </si>
  <si>
    <t>Vinh</t>
  </si>
  <si>
    <t>https://ec.europa.eu/research/participants/api/contact/indexcontactproject.html?pic=983036413&amp;projectId=312583&amp;programId=10000009</t>
  </si>
  <si>
    <t>www.fraport.de</t>
  </si>
  <si>
    <t>FLUGHAFEN</t>
  </si>
  <si>
    <t>FRAPORT AG FRANKFURT AIRPORT SERVICES WORLDWIDE</t>
  </si>
  <si>
    <t>+358 50 318 6381</t>
  </si>
  <si>
    <t>https://ec.europa.eu/research/participants/api/contact/indexcontactproject.html?pic=999903161&amp;projectId=312583&amp;programId=10000009</t>
  </si>
  <si>
    <t>+43 1 53126 3962</t>
  </si>
  <si>
    <t>Kautny</t>
  </si>
  <si>
    <t>https://ec.europa.eu/research/participants/api/contact/indexcontactproject.html?pic=999826434&amp;projectId=312583&amp;programId=10000009</t>
  </si>
  <si>
    <t>https://ec.europa.eu/research/participants/api/contact/indexcontactproject.html?pic=999984059&amp;projectId=312583&amp;programId=10000009</t>
  </si>
  <si>
    <t>+49 7622 695 756</t>
  </si>
  <si>
    <t>Baum-Mundle</t>
  </si>
  <si>
    <t>https://ec.europa.eu/research/participants/api/contact/indexcontactproject.html?pic=957070386&amp;projectId=312583&amp;programId=10000009</t>
  </si>
  <si>
    <t>www.ac-magnetic.com</t>
  </si>
  <si>
    <t>SCHOPFHEIM</t>
  </si>
  <si>
    <t>GRIENMATT 20</t>
  </si>
  <si>
    <t>Magnetic</t>
  </si>
  <si>
    <t>MAGNETIC AUTOCONTROL GMBH</t>
  </si>
  <si>
    <t>https://ec.europa.eu/research/participants/api/contact/indexcontactproject.html?pic=932760440&amp;projectId=312583&amp;programId=10000009</t>
  </si>
  <si>
    <t>+49 89 4119 7115</t>
  </si>
  <si>
    <t>Jourdan</t>
  </si>
  <si>
    <t>https://ec.europa.eu/research/participants/api/contact/indexcontactproject.html?pic=933094508&amp;projectId=312583&amp;programId=10000009</t>
  </si>
  <si>
    <t>DE293999150</t>
  </si>
  <si>
    <t>www.veridos.com</t>
  </si>
  <si>
    <t>ORANIENSTRASSE 91</t>
  </si>
  <si>
    <t>VERIDOS</t>
  </si>
  <si>
    <t>VERIDOS GMBH</t>
  </si>
  <si>
    <t>https://ec.europa.eu/research/participants/api/contact/indexcontactproject.html?pic=999984156&amp;projectId=312583&amp;programId=10000009</t>
  </si>
  <si>
    <t>+43 1 7007 26837</t>
  </si>
  <si>
    <t>https://ec.europa.eu/research/participants/api/contact/indexcontactproject.html?pic=953523290&amp;projectId=312583&amp;programId=10000009</t>
  </si>
  <si>
    <t>FLUGHAFEN WIEN</t>
  </si>
  <si>
    <t>FLUGHAFEN WIEN AG</t>
  </si>
  <si>
    <t>Clabian</t>
  </si>
  <si>
    <t>https://ec.europa.eu/research/participants/api/contact/indexcontactproject.html?pic=999584128&amp;projectId=312583&amp;programId=10000009</t>
  </si>
  <si>
    <t>+43 1 504 46 77 2345</t>
  </si>
  <si>
    <t>Kraler</t>
  </si>
  <si>
    <t>https://ec.europa.eu/research/participants/api/contact/indexcontactproject.html?pic=997622788&amp;projectId=312583&amp;programId=10000009</t>
  </si>
  <si>
    <t>www.icmpd.org</t>
  </si>
  <si>
    <t>GONZAGAGASSE 1 5TH FLOOR</t>
  </si>
  <si>
    <t>ICMPD</t>
  </si>
  <si>
    <t>INTERNATIONAL CENTRE FOR MIGRATION POLICY DEVELOPMENT</t>
  </si>
  <si>
    <t>+4021 408 50 35</t>
  </si>
  <si>
    <t>+4021 316 25 98</t>
  </si>
  <si>
    <t>Soana</t>
  </si>
  <si>
    <t>https://ec.europa.eu/research/participants/api/contact/indexcontactproject.html?pic=952213790&amp;projectId=312583&amp;programId=10000009</t>
  </si>
  <si>
    <t>www.politiadefrontiera.ro</t>
  </si>
  <si>
    <t>Bulevardul Geniului  42C</t>
  </si>
  <si>
    <t>RBP</t>
  </si>
  <si>
    <t>INSPECTORATUL GENERAL AL POLITIEI DE FRONTIERA</t>
  </si>
  <si>
    <t>+358 71 872 9101</t>
  </si>
  <si>
    <t>Heiskanen</t>
  </si>
  <si>
    <t>Lt.Col. Markus</t>
  </si>
  <si>
    <t>https://ec.europa.eu/research/participants/api/contact/indexcontactproject.html?pic=998241357&amp;projectId=312583&amp;programId=10000009</t>
  </si>
  <si>
    <t>http://www.intermin.fi</t>
  </si>
  <si>
    <t>FI-00023</t>
  </si>
  <si>
    <t>KIRKKOKATU PO BOX 26 12</t>
  </si>
  <si>
    <t>FIMOI</t>
  </si>
  <si>
    <t>MINISTRY OF THE INTERIOR</t>
  </si>
  <si>
    <t>+30 22890 28934</t>
  </si>
  <si>
    <t>+30 22890 28933</t>
  </si>
  <si>
    <t>Vardalahos</t>
  </si>
  <si>
    <t>Nikolaos Chrissovalantis</t>
  </si>
  <si>
    <t>https://ec.europa.eu/research/participants/api/contact/indexcontactproject.html?pic=953068457&amp;projectId=312583&amp;programId=10000009</t>
  </si>
  <si>
    <t>MYKONOS</t>
  </si>
  <si>
    <t>OLD PORT OF MYKONOS</t>
  </si>
  <si>
    <t>PoM</t>
  </si>
  <si>
    <t>DIMOTIKO LIMENIKO TAMEIO MYKONOU</t>
  </si>
  <si>
    <t>IL513733931</t>
  </si>
  <si>
    <t>www.emza-vs.com</t>
  </si>
  <si>
    <t>KAFAR SABA</t>
  </si>
  <si>
    <t>HAYOZMA ST 3 RD</t>
  </si>
  <si>
    <t>EMZA</t>
  </si>
  <si>
    <t>EMZA VISUAL SENSE LTD</t>
  </si>
  <si>
    <t>+34 915347809</t>
  </si>
  <si>
    <t>+34 915146775</t>
  </si>
  <si>
    <t>https://ec.europa.eu/research/participants/api/contact/indexcontactproject.html?pic=999827501&amp;projectId=313184&amp;programId=10000009</t>
  </si>
  <si>
    <t>+39 0636806715</t>
  </si>
  <si>
    <t>Massini</t>
  </si>
  <si>
    <t>https://ec.europa.eu/research/participants/api/contact/indexcontactproject.html?pic=960510394&amp;projectId=313184&amp;programId=10000009</t>
  </si>
  <si>
    <t>VIA XX SETTEMBRE   8</t>
  </si>
  <si>
    <t>IT CC</t>
  </si>
  <si>
    <t>MINISTERO DELLA DIFESA</t>
  </si>
  <si>
    <t>+351 213217180</t>
  </si>
  <si>
    <t>+351 962091032</t>
  </si>
  <si>
    <t>https://ec.europa.eu/research/participants/api/contact/indexcontactproject.html?pic=999833709&amp;projectId=313184&amp;programId=10000009</t>
  </si>
  <si>
    <t>Mulero</t>
  </si>
  <si>
    <t>https://ec.europa.eu/research/participants/api/contact/indexcontactproject.html?pic=999537083&amp;projectId=313184&amp;programId=10000009</t>
  </si>
  <si>
    <t>Marucci</t>
  </si>
  <si>
    <t>https://ec.europa.eu/research/participants/api/contact/indexcontactproject.html?pic=999663668&amp;projectId=313184&amp;programId=10000009</t>
  </si>
  <si>
    <t>Díaz Bermúdez</t>
  </si>
  <si>
    <t>https://ec.europa.eu/research/participants/api/contact/indexcontactproject.html?pic=999541545&amp;projectId=313184&amp;programId=10000009</t>
  </si>
  <si>
    <t>FR04337680342</t>
  </si>
  <si>
    <t>www.sirehna.com</t>
  </si>
  <si>
    <t>BOUGUENAIS</t>
  </si>
  <si>
    <t>5 RUE DE L'HALBRANE TECHNOCAMPUS OCEAN</t>
  </si>
  <si>
    <t>SIREHNA</t>
  </si>
  <si>
    <t>SOCIETE D'INGENIERIE DE RECHERCHESET D'ETUDES EN HYDRODYNAMIQUE NAVALE</t>
  </si>
  <si>
    <t>Bicz</t>
  </si>
  <si>
    <t>PL8981047033</t>
  </si>
  <si>
    <t>www.optel.eu</t>
  </si>
  <si>
    <t>52 429</t>
  </si>
  <si>
    <t>ul. Morelowskiego  30</t>
  </si>
  <si>
    <t>OPTEL</t>
  </si>
  <si>
    <t>PRZEDSIEBIORSTWO BADAWCZO-PRODUKCYJNE OPTEL SP ZOO</t>
  </si>
  <si>
    <t>www.olp.gr</t>
  </si>
  <si>
    <t>AKTI MIAOULI   10</t>
  </si>
  <si>
    <t>PIRAEUS PORT AUTHORITY  SA</t>
  </si>
  <si>
    <t>Zlatko</t>
  </si>
  <si>
    <t>PRISHTINA</t>
  </si>
  <si>
    <t>Hyvärinen</t>
  </si>
  <si>
    <t>IT01704690518</t>
  </si>
  <si>
    <t>www.oxfamitalia.org</t>
  </si>
  <si>
    <t>VIA CONCINO CONCINI 19</t>
  </si>
  <si>
    <t>OXFAM ITALIA</t>
  </si>
  <si>
    <t>Marín</t>
  </si>
  <si>
    <t>Di Rienzo</t>
  </si>
  <si>
    <t>Viriot</t>
  </si>
  <si>
    <t>FI10317159</t>
  </si>
  <si>
    <t>www.trafi.fi</t>
  </si>
  <si>
    <t>KUMPULANTIE 9</t>
  </si>
  <si>
    <t>TRAFI</t>
  </si>
  <si>
    <t>LIIKENTEEN TURVALLISUUSVIRASTO</t>
  </si>
  <si>
    <t>D'auria</t>
  </si>
  <si>
    <t>ESB74165457</t>
  </si>
  <si>
    <t>www.dropsens.com</t>
  </si>
  <si>
    <t>METROHM DROPSENS SL</t>
  </si>
  <si>
    <t>Timms</t>
  </si>
  <si>
    <t>https://ec.europa.eu/research/participants/api/contact/indexcontactproject.html?pic=999980373&amp;projectId=284989&amp;programId=10000009</t>
  </si>
  <si>
    <t>https://ec.europa.eu/research/participants/api/contact/indexcontactproject.html?pic=999985223&amp;projectId=284989&amp;programId=10000009</t>
  </si>
  <si>
    <t>https://ec.europa.eu/research/participants/api/contact/indexcontactproject.html?pic=999991334&amp;projectId=284989&amp;programId=10000009</t>
  </si>
  <si>
    <t>https://ec.europa.eu/research/participants/api/contact/indexcontactproject.html?pic=999861354&amp;projectId=284989&amp;programId=10000009</t>
  </si>
  <si>
    <t>Dugerdil</t>
  </si>
  <si>
    <t>https://ec.europa.eu/research/participants/api/contact/indexcontactproject.html?pic=999479659&amp;projectId=284989&amp;programId=10000009</t>
  </si>
  <si>
    <t>+41 27 721 7712</t>
  </si>
  <si>
    <t>+41 27 721 7762</t>
  </si>
  <si>
    <t>Miauton</t>
  </si>
  <si>
    <t>Léonore</t>
  </si>
  <si>
    <t>https://ec.europa.eu/research/participants/api/contact/indexcontactproject.html?pic=999644074&amp;projectId=284989&amp;programId=10000009</t>
  </si>
  <si>
    <t>+41 21 693 7696</t>
  </si>
  <si>
    <t>Vaudenay</t>
  </si>
  <si>
    <t>https://ec.europa.eu/research/participants/api/contact/indexcontactproject.html?pic=999973971&amp;projectId=284989&amp;programId=10000009</t>
  </si>
  <si>
    <t>+90 262 648 1100</t>
  </si>
  <si>
    <t>+90 262 648 1707</t>
  </si>
  <si>
    <t>https://ec.europa.eu/research/participants/api/contact/indexcontactproject.html?pic=999587135&amp;projectId=284989&amp;programId=10000009</t>
  </si>
  <si>
    <t>https://ec.europa.eu/research/participants/api/contact/indexcontactproject.html?pic=999992401&amp;projectId=284989&amp;programId=10000009</t>
  </si>
  <si>
    <t>+49 2018999622</t>
  </si>
  <si>
    <t>Tekampe</t>
  </si>
  <si>
    <t>https://ec.europa.eu/research/participants/api/contact/indexcontactproject.html?pic=971972205&amp;projectId=284989&amp;programId=10000009</t>
  </si>
  <si>
    <t>www.tuvit.de</t>
  </si>
  <si>
    <t>LANGEMARCKSTRASSE 20</t>
  </si>
  <si>
    <t>TUViT</t>
  </si>
  <si>
    <t>TUV INFORMATIONSTECHNIK GMBH UNTERNEHMENSGRUPPE TUV NORD</t>
  </si>
  <si>
    <t>https://ec.europa.eu/research/participants/api/contact/indexcontactproject.html?pic=999766294&amp;projectId=284989&amp;programId=10000009</t>
  </si>
  <si>
    <t>GB141852815</t>
  </si>
  <si>
    <t>www.exus.co.uk</t>
  </si>
  <si>
    <t>EXUS</t>
  </si>
  <si>
    <t>EXUS SOFTWARE LTD</t>
  </si>
  <si>
    <t>https://ec.europa.eu/research/participants/api/contact/indexcontactproject.html?pic=999899572&amp;projectId=608016&amp;programId=10000009</t>
  </si>
  <si>
    <t>Kolesnev</t>
  </si>
  <si>
    <t>https://ec.europa.eu/research/participants/api/contact/indexcontactproject.html?pic=957512415&amp;projectId=608016&amp;programId=10000009</t>
  </si>
  <si>
    <t>https://ec.europa.eu/research/participants/api/contact/indexcontactproject.html?pic=999969509&amp;projectId=608016&amp;programId=10000009</t>
  </si>
  <si>
    <t>+49 8941193198</t>
  </si>
  <si>
    <t>https://ec.europa.eu/research/participants/api/contact/indexcontactproject.html?pic=999965144&amp;projectId=608016&amp;programId=10000009</t>
  </si>
  <si>
    <t>+34 91 5828032</t>
  </si>
  <si>
    <t>+34 91 5828042</t>
  </si>
  <si>
    <t>https://ec.europa.eu/research/participants/api/contact/indexcontactproject.html?pic=999827501&amp;projectId=608016&amp;programId=10000009</t>
  </si>
  <si>
    <t>+49 72162710135</t>
  </si>
  <si>
    <t>Keni</t>
  </si>
  <si>
    <t>https://ec.europa.eu/research/participants/api/contact/indexcontactproject.html?pic=952027647&amp;projectId=608016&amp;programId=10000009</t>
  </si>
  <si>
    <t>www.videmo.de</t>
  </si>
  <si>
    <t>HAID UND NEU STRASSE 7</t>
  </si>
  <si>
    <t>Videmo</t>
  </si>
  <si>
    <t>VIDEMO INTELLIGENTE VIDEOANALYSE GMBH &amp; CO KG</t>
  </si>
  <si>
    <t>+34 91 445 13 19</t>
  </si>
  <si>
    <t>+34 628 238 250</t>
  </si>
  <si>
    <t>Cuesta Cantarero</t>
  </si>
  <si>
    <t>https://ec.europa.eu/research/participants/api/contact/indexcontactproject.html?pic=999959130&amp;projectId=608016&amp;programId=10000009</t>
  </si>
  <si>
    <t>https://ec.europa.eu/research/participants/api/contact/indexcontactproject.html?pic=999975911&amp;projectId=608016&amp;programId=10000009</t>
  </si>
  <si>
    <t>https://ec.europa.eu/research/participants/api/contact/indexcontactproject.html?pic=999984059&amp;projectId=608016&amp;programId=10000009</t>
  </si>
  <si>
    <t>https://ec.europa.eu/research/participants/api/contact/indexcontactproject.html?pic=933094508&amp;projectId=608016&amp;programId=10000009</t>
  </si>
  <si>
    <t>+43 6648157842</t>
  </si>
  <si>
    <t>Strobl</t>
  </si>
  <si>
    <t>https://ec.europa.eu/research/participants/api/contact/indexcontactproject.html?pic=999584128&amp;projectId=608016&amp;programId=10000009</t>
  </si>
  <si>
    <t>https://ec.europa.eu/research/participants/api/contact/indexcontactproject.html?pic=952213790&amp;projectId=608016&amp;programId=10000009</t>
  </si>
  <si>
    <t>+44 33 00 88 15 89</t>
  </si>
  <si>
    <t>+44 33 00 88 15 88</t>
  </si>
  <si>
    <t>IT06409601009</t>
  </si>
  <si>
    <t>http://www.agenziadogane.it</t>
  </si>
  <si>
    <t>+34 91 5347809</t>
  </si>
  <si>
    <t>+34 91 5146503</t>
  </si>
  <si>
    <t>Villalba De La Luz</t>
  </si>
  <si>
    <t>https://ec.europa.eu/research/participants/api/contact/indexcontactproject.html?pic=998211578&amp;projectId=261748&amp;programId=10000009</t>
  </si>
  <si>
    <t>https://ec.europa.eu/research/participants/api/contact/indexcontactproject.html?pic=999620503&amp;projectId=261748&amp;programId=10000009</t>
  </si>
  <si>
    <t>Mavroudakis</t>
  </si>
  <si>
    <t>https://ec.europa.eu/research/participants/api/contact/indexcontactproject.html?pic=999611385&amp;projectId=261748&amp;programId=10000009</t>
  </si>
  <si>
    <t>https://ec.europa.eu/research/participants/api/contact/indexcontactproject.html?pic=996239665&amp;projectId=261748&amp;programId=10000009</t>
  </si>
  <si>
    <t>https://ec.europa.eu/research/participants/api/contact/indexcontactproject.html?pic=999960488&amp;projectId=261748&amp;programId=10000009</t>
  </si>
  <si>
    <t>+34 91 5857464</t>
  </si>
  <si>
    <t>+34 91 5857204</t>
  </si>
  <si>
    <t>Rexach</t>
  </si>
  <si>
    <t>https://ec.europa.eu/research/participants/api/contact/indexcontactproject.html?pic=999699558&amp;projectId=261748&amp;programId=10000009</t>
  </si>
  <si>
    <t>+30 210 4290391</t>
  </si>
  <si>
    <t>+30 210 4064707</t>
  </si>
  <si>
    <t>Karageorgopoulos</t>
  </si>
  <si>
    <t>https://ec.europa.eu/research/participants/api/contact/indexcontactproject.html?pic=974262472&amp;projectId=261748&amp;programId=10000009</t>
  </si>
  <si>
    <t>http://www.yptp.gr/main.php?lang=EN</t>
  </si>
  <si>
    <t>101 77</t>
  </si>
  <si>
    <t>P.Kanellopoulou St. 4</t>
  </si>
  <si>
    <t>HELLENIC POLICE</t>
  </si>
  <si>
    <t>Ministry of Citizens Protection</t>
  </si>
  <si>
    <t>https://ec.europa.eu/research/participants/api/contact/indexcontactproject.html?pic=999827307&amp;projectId=261748&amp;programId=10000009</t>
  </si>
  <si>
    <t>https://ec.europa.eu/research/participants/api/contact/indexcontactproject.html?pic=999978239&amp;projectId=261748&amp;programId=10000009</t>
  </si>
  <si>
    <t>https://ec.europa.eu/research/participants/api/contact/indexcontactproject.html?pic=999456767&amp;projectId=261748&amp;programId=10000009</t>
  </si>
  <si>
    <t>https://ec.europa.eu/research/participants/api/contact/indexcontactproject.html?pic=999539605&amp;projectId=261748&amp;programId=10000009</t>
  </si>
  <si>
    <t>Dos Santos Alves</t>
  </si>
  <si>
    <t>https://ec.europa.eu/research/participants/api/contact/indexcontactproject.html?pic=999833709&amp;projectId=261748&amp;programId=10000009</t>
  </si>
  <si>
    <t>https://ec.europa.eu/research/participants/api/contact/indexcontactproject.html?pic=999483539&amp;projectId=261748&amp;programId=10000009</t>
  </si>
  <si>
    <t>+33 1 61 38 57 82</t>
  </si>
  <si>
    <t>+33 1 61 38 76 88</t>
  </si>
  <si>
    <t>https://ec.europa.eu/research/participants/api/contact/indexcontactproject.html?pic=999956705&amp;projectId=261748&amp;programId=10000009</t>
  </si>
  <si>
    <t>+34 91 257 70 18</t>
  </si>
  <si>
    <t>+34 647 624 121</t>
  </si>
  <si>
    <t>Barbero Fernández</t>
  </si>
  <si>
    <t>https://ec.europa.eu/research/participants/api/contact/indexcontactproject.html?pic=999959130&amp;projectId=261748&amp;programId=10000009</t>
  </si>
  <si>
    <t>+353 21 4970601</t>
  </si>
  <si>
    <t>+353 21 4970612</t>
  </si>
  <si>
    <t>https://ec.europa.eu/research/participants/api/contact/indexcontactproject.html?pic=999595089&amp;projectId=261748&amp;programId=10000009</t>
  </si>
  <si>
    <t>+39 0187527331</t>
  </si>
  <si>
    <t>+39 0187527248</t>
  </si>
  <si>
    <t>https://ec.europa.eu/research/participants/api/contact/indexcontactproject.html?pic=951519755&amp;projectId=261748&amp;programId=10000009</t>
  </si>
  <si>
    <t>+34 91 768 84 25</t>
  </si>
  <si>
    <t>https://ec.europa.eu/research/participants/api/contact/indexcontactproject.html?pic=999648730&amp;projectId=261748&amp;programId=10000009</t>
  </si>
  <si>
    <t>https://ec.europa.eu/research/participants/api/contact/indexcontactproject.html?pic=998381522&amp;projectId=261748&amp;programId=10000009</t>
  </si>
  <si>
    <t>https://ec.europa.eu/research/participants/api/contact/indexcontactproject.html?pic=999486255&amp;projectId=261748&amp;programId=10000009</t>
  </si>
  <si>
    <t>https://ec.europa.eu/research/participants/api/contact/indexcontactproject.html?pic=974644458&amp;projectId=261748&amp;programId=10000009</t>
  </si>
  <si>
    <t>https://ec.europa.eu/research/participants/api/contact/indexcontactproject.html?pic=987804060&amp;projectId=261748&amp;programId=10000009</t>
  </si>
  <si>
    <t>+352 267 890 4049</t>
  </si>
  <si>
    <t>+352 267 890 4047</t>
  </si>
  <si>
    <t>https://ec.europa.eu/research/participants/api/contact/indexcontactproject.html?pic=997709603&amp;projectId=261748&amp;programId=10000009</t>
  </si>
  <si>
    <t>LU20546250</t>
  </si>
  <si>
    <t>www.luxspace.lu</t>
  </si>
  <si>
    <t>RUE PIERRE WERNER 9</t>
  </si>
  <si>
    <t>LUXSPACE SARL</t>
  </si>
  <si>
    <t>Aymami</t>
  </si>
  <si>
    <t>https://ec.europa.eu/research/participants/api/contact/indexcontactproject.html?pic=994783404&amp;projectId=261748&amp;programId=10000009</t>
  </si>
  <si>
    <t>+33 5 61 73 47 66</t>
  </si>
  <si>
    <t>+33 5 62 24 51 62</t>
  </si>
  <si>
    <t>https://ec.europa.eu/research/participants/api/contact/indexcontactproject.html?pic=997775757&amp;projectId=261748&amp;programId=10000009</t>
  </si>
  <si>
    <t>+33 4 94115710</t>
  </si>
  <si>
    <t>+33 4 94115700</t>
  </si>
  <si>
    <t>https://ec.europa.eu/research/participants/api/contact/indexcontactproject.html?pic=996115505&amp;projectId=261748&amp;programId=10000009</t>
  </si>
  <si>
    <t>+31 104523680</t>
  </si>
  <si>
    <t>+31 104538858</t>
  </si>
  <si>
    <t>https://ec.europa.eu/research/participants/api/contact/indexcontactproject.html?pic=997912139&amp;projectId=261748&amp;programId=10000009</t>
  </si>
  <si>
    <t>+46 13 18 23 77</t>
  </si>
  <si>
    <t>+46 13 18 94 28</t>
  </si>
  <si>
    <t>Mangs</t>
  </si>
  <si>
    <t>https://ec.europa.eu/research/participants/api/contact/indexcontactproject.html?pic=999959615&amp;projectId=261748&amp;programId=10000009</t>
  </si>
  <si>
    <t>https://ec.europa.eu/research/participants/api/contact/indexcontactproject.html?pic=991816077&amp;projectId=261748&amp;programId=10000009</t>
  </si>
  <si>
    <t>https://ec.europa.eu/research/participants/api/contact/indexcontactproject.html?pic=999584419&amp;projectId=261748&amp;programId=10000009</t>
  </si>
  <si>
    <t>+41 41 7412203</t>
  </si>
  <si>
    <t>+41 44 5865660</t>
  </si>
  <si>
    <t>èrel</t>
  </si>
  <si>
    <t>https://ec.europa.eu/research/participants/api/contact/indexcontactproject.html?pic=988554064&amp;projectId=261748&amp;programId=10000009</t>
  </si>
  <si>
    <t>+34 912714703</t>
  </si>
  <si>
    <t>+34 912711468</t>
  </si>
  <si>
    <t>https://ec.europa.eu/research/participants/api/contact/indexcontactproject.html?pic=999541545&amp;projectId=261748&amp;programId=10000009</t>
  </si>
  <si>
    <t>+351 21 9678976</t>
  </si>
  <si>
    <t>Passos Morgado</t>
  </si>
  <si>
    <t>https://ec.europa.eu/research/participants/api/contact/indexcontactproject.html?pic=983422473&amp;projectId=261748&amp;programId=10000009</t>
  </si>
  <si>
    <t>www.emfa.pt</t>
  </si>
  <si>
    <t>2614-506</t>
  </si>
  <si>
    <t>Avenida Leite de Vasconcelos s/n</t>
  </si>
  <si>
    <t>MDN</t>
  </si>
  <si>
    <t>Força Aérea Portuguesa</t>
  </si>
  <si>
    <t>Rosita</t>
  </si>
  <si>
    <t>2511CR</t>
  </si>
  <si>
    <t>Plein  4</t>
  </si>
  <si>
    <t>MINISTRY OF DEFENSE</t>
  </si>
  <si>
    <t>MINISTRY OF INTERIOR</t>
  </si>
  <si>
    <t>TD</t>
  </si>
  <si>
    <t>BE0465607621</t>
  </si>
  <si>
    <t>GASTON GEENSLAAN 11</t>
  </si>
  <si>
    <t>LUCIAD NV</t>
  </si>
  <si>
    <t>Buigel-De Witte</t>
  </si>
  <si>
    <t>https://ec.europa.eu/research/participants/api/contact/indexcontactproject.html?pic=999886283&amp;projectId=312797&amp;programId=10000009</t>
  </si>
  <si>
    <t>https://ec.europa.eu/research/participants/api/contact/indexcontactproject.html?pic=950130327&amp;projectId=312797&amp;programId=10000009</t>
  </si>
  <si>
    <t>www.vision-box.com</t>
  </si>
  <si>
    <t>2700 294</t>
  </si>
  <si>
    <t>CARNAXIDE</t>
  </si>
  <si>
    <t>Rua Casal do Canas  2</t>
  </si>
  <si>
    <t>VB</t>
  </si>
  <si>
    <t>VISION BOX - SOLUCOES DE VISAO POR COMPUTADOR SA</t>
  </si>
  <si>
    <t>https://ec.europa.eu/research/participants/api/contact/indexcontactproject.html?pic=999827501&amp;projectId=312797&amp;programId=10000009</t>
  </si>
  <si>
    <t>https://ec.europa.eu/research/participants/api/contact/indexcontactproject.html?pic=999995796&amp;projectId=312797&amp;programId=10000009</t>
  </si>
  <si>
    <t>Voogla</t>
  </si>
  <si>
    <t>Mati</t>
  </si>
  <si>
    <t>https://ec.europa.eu/research/participants/api/contact/indexcontactproject.html?pic=951813471&amp;projectId=312797&amp;programId=10000009</t>
  </si>
  <si>
    <t>EE101339816</t>
  </si>
  <si>
    <t>www.politsei.ee</t>
  </si>
  <si>
    <t>Pärnu mnt 139</t>
  </si>
  <si>
    <t>Politsei- ja Piirivalveamet</t>
  </si>
  <si>
    <t>Tamschick</t>
  </si>
  <si>
    <t>https://ec.europa.eu/research/participants/api/contact/indexcontactproject.html?pic=958564477&amp;projectId=312797&amp;programId=10000009</t>
  </si>
  <si>
    <t>www.dermalog.com</t>
  </si>
  <si>
    <t>MITTELWEG 120</t>
  </si>
  <si>
    <t>DERMALOG</t>
  </si>
  <si>
    <t>DERMALOG IDENTIFICATION SYSTEMS GMBH</t>
  </si>
  <si>
    <t>+351 21 423 66 36</t>
  </si>
  <si>
    <t>+351 21 423 62 46</t>
  </si>
  <si>
    <t>Maria De Fátima</t>
  </si>
  <si>
    <t>https://ec.europa.eu/research/participants/api/contact/indexcontactproject.html?pic=999833709&amp;projectId=312797&amp;programId=10000009</t>
  </si>
  <si>
    <t>+34 91 480 7993</t>
  </si>
  <si>
    <t>https://ec.europa.eu/research/participants/api/contact/indexcontactproject.html?pic=999959130&amp;projectId=312797&amp;programId=10000009</t>
  </si>
  <si>
    <t>Soria Rodriguez</t>
  </si>
  <si>
    <t>https://ec.europa.eu/research/participants/api/contact/indexcontactproject.html?pic=999993856&amp;projectId=312797&amp;programId=10000009</t>
  </si>
  <si>
    <t>https://ec.europa.eu/research/participants/api/contact/indexcontactproject.html?pic=987970027&amp;projectId=312797&amp;programId=10000009</t>
  </si>
  <si>
    <t>+34 915 684 118</t>
  </si>
  <si>
    <t>Peña Palomar</t>
  </si>
  <si>
    <t>https://ec.europa.eu/research/participants/api/contact/indexcontactproject.html?pic=949362863&amp;projectId=312797&amp;programId=10000009</t>
  </si>
  <si>
    <t>www.pwc.es</t>
  </si>
  <si>
    <t>PASEO DE LA CASTELLANA 43</t>
  </si>
  <si>
    <t>PRICEWATERHOUSECOOPERS AUDITORES S.L.</t>
  </si>
  <si>
    <t>Jiga</t>
  </si>
  <si>
    <t>https://ec.europa.eu/research/participants/api/contact/indexcontactproject.html?pic=949984148&amp;projectId=312797&amp;programId=10000009</t>
  </si>
  <si>
    <t>www.mai.gov.ro</t>
  </si>
  <si>
    <t>Piata Revolutiei nr.1 A, sect. 1</t>
  </si>
  <si>
    <t>MAI</t>
  </si>
  <si>
    <t>MINISTERUL AFACERILOR INTERNE</t>
  </si>
  <si>
    <t>Jeglinsky</t>
  </si>
  <si>
    <t>https://ec.europa.eu/research/participants/api/contact/indexcontactproject.html?pic=971490406&amp;projectId=312797&amp;programId=10000009</t>
  </si>
  <si>
    <t>http://www.cognitec.com</t>
  </si>
  <si>
    <t>GROSSENHAINER STRASSE 101</t>
  </si>
  <si>
    <t>COGNITEC</t>
  </si>
  <si>
    <t>COGNITEC SYSTEMS GMBH</t>
  </si>
  <si>
    <t>https://ec.europa.eu/research/participants/api/contact/indexcontactproject.html?pic=952710236&amp;projectId=312797&amp;programId=10000009</t>
  </si>
  <si>
    <t>+49 89 45 21 26 126</t>
  </si>
  <si>
    <t>+49 89 45 21 26 420</t>
  </si>
  <si>
    <t>Koblitz</t>
  </si>
  <si>
    <t>https://ec.europa.eu/research/participants/api/contact/indexcontactproject.html?pic=950083379&amp;projectId=312797&amp;programId=10000009</t>
  </si>
  <si>
    <t>www.safe-id.de</t>
  </si>
  <si>
    <t>INSELKAMMERSTRASSE 8</t>
  </si>
  <si>
    <t>SAFE ID</t>
  </si>
  <si>
    <t>SAFE ID SOLUTIONS GMBH</t>
  </si>
  <si>
    <t>https://ec.europa.eu/research/participants/api/contact/indexcontactproject.html?pic=991816077&amp;projectId=312797&amp;programId=10000009</t>
  </si>
  <si>
    <t>Dorobantu</t>
  </si>
  <si>
    <t>https://ec.europa.eu/research/participants/api/contact/indexcontactproject.html?pic=952213790&amp;projectId=312797&amp;programId=10000009</t>
  </si>
  <si>
    <t>SERVICE PUBLIC FEDERAL FINANCES</t>
  </si>
  <si>
    <t>+39 030380014</t>
  </si>
  <si>
    <t>+39 030 3715471</t>
  </si>
  <si>
    <t>Corini</t>
  </si>
  <si>
    <t>https://ec.europa.eu/research/participants/api/contact/indexcontactproject.html?pic=999893946&amp;projectId=313110&amp;programId=10000009</t>
  </si>
  <si>
    <t>+44 151 347 2932</t>
  </si>
  <si>
    <t>https://ec.europa.eu/research/participants/api/contact/indexcontactproject.html?pic=999746021&amp;projectId=313110&amp;programId=10000009</t>
  </si>
  <si>
    <t>+30 210 7481630</t>
  </si>
  <si>
    <t>https://ec.europa.eu/research/participants/api/contact/indexcontactproject.html?pic=999827307&amp;projectId=313110&amp;programId=10000009</t>
  </si>
  <si>
    <t>+39 030 6595247</t>
  </si>
  <si>
    <t>+39 030 6595246</t>
  </si>
  <si>
    <t>https://ec.europa.eu/research/participants/api/contact/indexcontactproject.html?pic=999979500&amp;projectId=313110&amp;programId=10000009</t>
  </si>
  <si>
    <t>https://ec.europa.eu/research/participants/api/contact/indexcontactproject.html?pic=999991819&amp;projectId=313110&amp;programId=10000009</t>
  </si>
  <si>
    <t>https://ec.europa.eu/research/participants/api/contact/indexcontactproject.html?pic=999844864&amp;projectId=313110&amp;programId=10000009</t>
  </si>
  <si>
    <t>KOKSIJDE</t>
  </si>
  <si>
    <t>Catallo</t>
  </si>
  <si>
    <t>IT11002491006</t>
  </si>
  <si>
    <t>www.aster-te.it</t>
  </si>
  <si>
    <t>VIA TIBURTINA 1166</t>
  </si>
  <si>
    <t>ASTER SPA</t>
  </si>
  <si>
    <t>+48 717255880</t>
  </si>
  <si>
    <t>https://ec.europa.eu/research/participants/api/contact/indexcontactproject.html?pic=999524085&amp;projectId=312792&amp;programId=10000009</t>
  </si>
  <si>
    <t>+47 611 35 194</t>
  </si>
  <si>
    <t>https://ec.europa.eu/research/participants/api/contact/indexcontactproject.html?pic=999977851&amp;projectId=312792&amp;programId=10000009</t>
  </si>
  <si>
    <t>+33 1 84 22 41 32</t>
  </si>
  <si>
    <t>Gaeng</t>
  </si>
  <si>
    <t>https://ec.europa.eu/research/participants/api/contact/indexcontactproject.html?pic=999823136&amp;projectId=312792&amp;programId=10000009</t>
  </si>
  <si>
    <t>https://ec.europa.eu/research/participants/api/contact/indexcontactproject.html?pic=999997930&amp;projectId=312792&amp;programId=10000009</t>
  </si>
  <si>
    <t>https://ec.europa.eu/research/participants/api/contact/indexcontactproject.html?pic=999989782&amp;projectId=312792&amp;programId=10000009</t>
  </si>
  <si>
    <t>https://ec.europa.eu/research/participants/api/contact/indexcontactproject.html?pic=999993953&amp;projectId=312792&amp;programId=10000009</t>
  </si>
  <si>
    <t>https://ec.europa.eu/research/participants/api/contact/indexcontactproject.html?pic=999639418&amp;projectId=312792&amp;programId=10000009</t>
  </si>
  <si>
    <t>https://ec.europa.eu/research/participants/api/contact/indexcontactproject.html?pic=999587135&amp;projectId=312792&amp;programId=10000009</t>
  </si>
  <si>
    <t>https://ec.europa.eu/research/participants/api/contact/indexcontactproject.html?pic=999841469&amp;projectId=312792&amp;programId=10000009</t>
  </si>
  <si>
    <t>+41 61 690 6024</t>
  </si>
  <si>
    <t>https://ec.europa.eu/research/participants/api/contact/indexcontactproject.html?pic=999958839&amp;projectId=312792&amp;programId=10000009</t>
  </si>
  <si>
    <t>https://ec.europa.eu/research/participants/api/contact/indexcontactproject.html?pic=999766294&amp;projectId=312792&amp;programId=10000009</t>
  </si>
  <si>
    <t>EE100944477</t>
  </si>
  <si>
    <t>http://www.sisekaitse.ee/eass</t>
  </si>
  <si>
    <t>KASE 61</t>
  </si>
  <si>
    <t>EASS</t>
  </si>
  <si>
    <t>SISEKAITSEAKADEEMIA</t>
  </si>
  <si>
    <t>http://www.mj.gov.pt/sections/home</t>
  </si>
  <si>
    <t>1149-019</t>
  </si>
  <si>
    <t>Praça do Comércio  s/n</t>
  </si>
  <si>
    <t>Ministério da Justiça</t>
  </si>
  <si>
    <t>ESB86000130</t>
  </si>
  <si>
    <t>EVERIS AD</t>
  </si>
  <si>
    <t>EVERIS AEROESPACIAL Y DEFENSA SL</t>
  </si>
  <si>
    <t>http://www.redhada.com</t>
  </si>
  <si>
    <t>PLAZA FUENTE DORADA 5/4C</t>
  </si>
  <si>
    <t>REDHADA</t>
  </si>
  <si>
    <t>REDHADA SL</t>
  </si>
  <si>
    <t>Tsourveloudis</t>
  </si>
  <si>
    <t>https://ec.europa.eu/research/participants/api/contact/indexcontactproject.html?pic=999824300&amp;projectId=313243&amp;programId=10000009</t>
  </si>
  <si>
    <t>https://ec.europa.eu/research/participants/api/contact/indexcontactproject.html?pic=999617108&amp;projectId=313243&amp;programId=10000009</t>
  </si>
  <si>
    <t>+39 335 6813113</t>
  </si>
  <si>
    <t>Berizzi</t>
  </si>
  <si>
    <t>https://ec.europa.eu/research/participants/api/contact/indexcontactproject.html?pic=999649603&amp;projectId=313243&amp;programId=10000009</t>
  </si>
  <si>
    <t>+44 20 7882 8020</t>
  </si>
  <si>
    <t>Xiang</t>
  </si>
  <si>
    <t>https://ec.europa.eu/research/participants/api/contact/indexcontactproject.html?pic=999847677&amp;projectId=313243&amp;programId=10000009</t>
  </si>
  <si>
    <t>https://ec.europa.eu/research/participants/api/contact/indexcontactproject.html?pic=998627417&amp;projectId=313243&amp;programId=10000009</t>
  </si>
  <si>
    <t>https://ec.europa.eu/research/participants/api/contact/indexcontactproject.html?pic=999944774&amp;projectId=313243&amp;programId=10000009</t>
  </si>
  <si>
    <t>+30 6973442153</t>
  </si>
  <si>
    <t>https://ec.europa.eu/research/participants/api/contact/indexcontactproject.html?pic=999827307&amp;projectId=313243&amp;programId=10000009</t>
  </si>
  <si>
    <t>https://ec.europa.eu/research/participants/api/contact/indexcontactproject.html?pic=999978239&amp;projectId=313243&amp;programId=10000009</t>
  </si>
  <si>
    <t>+351 963117771</t>
  </si>
  <si>
    <t>https://ec.europa.eu/research/participants/api/contact/indexcontactproject.html?pic=984400330&amp;projectId=313243&amp;programId=10000009</t>
  </si>
  <si>
    <t>+39 06 88206189</t>
  </si>
  <si>
    <t>+39 06 88203027</t>
  </si>
  <si>
    <t>https://ec.europa.eu/research/participants/api/contact/indexcontactproject.html?pic=998076554&amp;projectId=313243&amp;programId=10000009</t>
  </si>
  <si>
    <t>https://ec.europa.eu/research/participants/api/contact/indexcontactproject.html?pic=952269371&amp;projectId=313243&amp;programId=10000009</t>
  </si>
  <si>
    <t>EL800322064</t>
  </si>
  <si>
    <t>www.altus-lsa.com</t>
  </si>
  <si>
    <t>RENIERI STR 9</t>
  </si>
  <si>
    <t>ALTUS</t>
  </si>
  <si>
    <t>ALTUS LSA COMMERCIAL AND MANUFACTURING SA</t>
  </si>
  <si>
    <t>https://ec.europa.eu/research/participants/api/contact/indexcontactproject.html?pic=998497243&amp;projectId=313243&amp;programId=10000009</t>
  </si>
  <si>
    <t>https://ec.europa.eu/research/participants/api/contact/indexcontactproject.html?pic=999513706&amp;projectId=313243&amp;programId=10000009</t>
  </si>
  <si>
    <t>+34 620921924</t>
  </si>
  <si>
    <t>https://ec.europa.eu/research/participants/api/contact/indexcontactproject.html?pic=999604110&amp;projectId=313243&amp;programId=10000009</t>
  </si>
  <si>
    <t>https://ec.europa.eu/research/participants/api/contact/indexcontactproject.html?pic=999795394&amp;projectId=313243&amp;programId=10000009</t>
  </si>
  <si>
    <t>Lundholm</t>
  </si>
  <si>
    <t>https://ec.europa.eu/research/participants/api/contact/indexcontactproject.html?pic=999959615&amp;projectId=313243&amp;programId=10000009</t>
  </si>
  <si>
    <t>https://ec.europa.eu/research/participants/api/contact/indexcontactproject.html?pic=955852454&amp;projectId=313243&amp;programId=10000009</t>
  </si>
  <si>
    <t>https://ec.europa.eu/research/participants/api/contact/indexcontactproject.html?pic=996151880&amp;projectId=313243&amp;programId=10000009</t>
  </si>
  <si>
    <t>https://ec.europa.eu/research/participants/api/contact/indexcontactproject.html?pic=997802917&amp;projectId=313243&amp;programId=10000009</t>
  </si>
  <si>
    <t>https://ec.europa.eu/research/participants/api/contact/indexcontactproject.html?pic=999992304&amp;projectId=241598&amp;programId=10000009</t>
  </si>
  <si>
    <t>+39 055 488883</t>
  </si>
  <si>
    <t>+39 055 4796274</t>
  </si>
  <si>
    <t>Facheris</t>
  </si>
  <si>
    <t>https://ec.europa.eu/research/participants/api/contact/indexcontactproject.html?pic=999649603&amp;projectId=241598&amp;programId=10000009</t>
  </si>
  <si>
    <t>https://ec.europa.eu/research/participants/api/contact/indexcontactproject.html?pic=888898146&amp;projectId=241598&amp;programId=10000009</t>
  </si>
  <si>
    <t>+3305 34 35 43 39</t>
  </si>
  <si>
    <t>+33 05 34 35 65 95</t>
  </si>
  <si>
    <t>Gagnou</t>
  </si>
  <si>
    <t>https://ec.europa.eu/research/participants/api/contact/indexcontactproject.html?pic=999908205&amp;projectId=241598&amp;programId=10000009</t>
  </si>
  <si>
    <t>https://ec.europa.eu/research/participants/api/contact/indexcontactproject.html?pic=999939730&amp;projectId=241598&amp;programId=10000009</t>
  </si>
  <si>
    <t>+33 1 40 70 63 90</t>
  </si>
  <si>
    <t>+33 1 58 11 78 36</t>
  </si>
  <si>
    <t>Massenet</t>
  </si>
  <si>
    <t>https://ec.europa.eu/research/participants/api/contact/indexcontactproject.html?pic=999954668&amp;projectId=241598&amp;programId=10000009</t>
  </si>
  <si>
    <t>https://ec.europa.eu/research/participants/api/contact/indexcontactproject.html?pic=999944774&amp;projectId=241598&amp;programId=10000009</t>
  </si>
  <si>
    <t>+33 01 61 38 57 82</t>
  </si>
  <si>
    <t>+33 01 61 38 76 88</t>
  </si>
  <si>
    <t>https://ec.europa.eu/research/participants/api/contact/indexcontactproject.html?pic=999956705&amp;projectId=241598&amp;programId=10000009</t>
  </si>
  <si>
    <t>+33 134816284</t>
  </si>
  <si>
    <t>+33 134813884</t>
  </si>
  <si>
    <t>https://ec.europa.eu/research/participants/api/contact/indexcontactproject.html?pic=999954862&amp;projectId=241598&amp;programId=10000009</t>
  </si>
  <si>
    <t>+33 1 44920259</t>
  </si>
  <si>
    <t>+33 1 44923501</t>
  </si>
  <si>
    <t>Amardeilh</t>
  </si>
  <si>
    <t>https://ec.europa.eu/research/participants/api/contact/indexcontactproject.html?pic=997512693&amp;projectId=241598&amp;programId=10000009</t>
  </si>
  <si>
    <t>www.mondeca.com</t>
  </si>
  <si>
    <t>CITE NOLLEZ 3</t>
  </si>
  <si>
    <t>MONDECA</t>
  </si>
  <si>
    <t>MONDECA SA</t>
  </si>
  <si>
    <t>+34 91 257 7018</t>
  </si>
  <si>
    <t>+34 91 257 9706</t>
  </si>
  <si>
    <t>Alonso Cuadras</t>
  </si>
  <si>
    <t>https://ec.europa.eu/research/participants/api/contact/indexcontactproject.html?pic=999959130&amp;projectId=241598&amp;programId=10000009</t>
  </si>
  <si>
    <t>Sanchez Merenciano</t>
  </si>
  <si>
    <t>https://ec.europa.eu/research/participants/api/contact/indexcontactproject.html?pic=999844282&amp;projectId=241598&amp;programId=10000009</t>
  </si>
  <si>
    <t>+34 902 678 660</t>
  </si>
  <si>
    <t>+34 967 850 464</t>
  </si>
  <si>
    <t>https://ec.europa.eu/research/participants/api/contact/indexcontactproject.html?pic=997768676&amp;projectId=241598&amp;programId=10000009</t>
  </si>
  <si>
    <t>ESA78648110</t>
  </si>
  <si>
    <t>ALBACETE CASTILLA LA MANCHA</t>
  </si>
  <si>
    <t>CARRETERA DE LAS PENAS KM 5 3 S/N PARQUE AERONAUTICO Y LOGISTICO</t>
  </si>
  <si>
    <t>AH-E</t>
  </si>
  <si>
    <t>AIRBUS HELICOPTERS ESPANA SA</t>
  </si>
  <si>
    <t>Busby</t>
  </si>
  <si>
    <t>https://ec.europa.eu/research/participants/api/contact/indexcontactproject.html?pic=997989448&amp;projectId=241598&amp;programId=10000009</t>
  </si>
  <si>
    <t>+39 06 40999523</t>
  </si>
  <si>
    <t>+39 091 8451394</t>
  </si>
  <si>
    <t>Paola Darma Maria</t>
  </si>
  <si>
    <t>https://ec.europa.eu/research/participants/api/contact/indexcontactproject.html?pic=991678046&amp;projectId=241598&amp;programId=10000009</t>
  </si>
  <si>
    <t>+39 064151 2541</t>
  </si>
  <si>
    <t>+39 064151 2551</t>
  </si>
  <si>
    <t>https://ec.europa.eu/research/participants/api/contact/indexcontactproject.html?pic=999488195&amp;projectId=241598&amp;programId=10000009</t>
  </si>
  <si>
    <t>https://ec.europa.eu/research/participants/api/contact/indexcontactproject.html?pic=999949721&amp;projectId=241598&amp;programId=10000009</t>
  </si>
  <si>
    <t>https://ec.europa.eu/research/participants/api/contact/indexcontactproject.html?pic=999971934&amp;projectId=241598&amp;programId=10000009</t>
  </si>
  <si>
    <t>Jan Frank Victor Michel</t>
  </si>
  <si>
    <t>https://ec.europa.eu/research/participants/api/contact/indexcontactproject.html?pic=999757467&amp;projectId=241598&amp;programId=10000009</t>
  </si>
  <si>
    <t>https://ec.europa.eu/research/participants/api/contact/indexcontactproject.html?pic=999939051&amp;projectId=241598&amp;programId=10000009</t>
  </si>
  <si>
    <t>https://ec.europa.eu/research/participants/api/contact/indexcontactproject.html?pic=999795394&amp;projectId=241598&amp;programId=10000009</t>
  </si>
  <si>
    <t>+39 010 6546374</t>
  </si>
  <si>
    <t>Andorno</t>
  </si>
  <si>
    <t>https://ec.europa.eu/research/participants/api/contact/indexcontactproject.html?pic=951262220&amp;projectId=241598&amp;programId=10000009</t>
  </si>
  <si>
    <t>+31 70 374 0640</t>
  </si>
  <si>
    <t>https://ec.europa.eu/research/participants/api/contact/indexcontactproject.html?pic=999988909&amp;projectId=241598&amp;programId=10000009</t>
  </si>
  <si>
    <t>+31 55 543 25 53</t>
  </si>
  <si>
    <t>+31 555432636</t>
  </si>
  <si>
    <t>Jonker</t>
  </si>
  <si>
    <t>https://ec.europa.eu/research/participants/api/contact/indexcontactproject.html?pic=991837902&amp;projectId=241598&amp;programId=10000009</t>
  </si>
  <si>
    <t>http://www.HITT.nl</t>
  </si>
  <si>
    <t>7300 AS</t>
  </si>
  <si>
    <t>OUDE APELDOORNSEWEG 41/45</t>
  </si>
  <si>
    <t>HITT Traffic</t>
  </si>
  <si>
    <t>HITT HOLLAND INSTITUTE OF TRAFFIC TECHNOLOGY BV</t>
  </si>
  <si>
    <t>+49 30 46302415</t>
  </si>
  <si>
    <t>+972 3 634 52 96</t>
  </si>
  <si>
    <t>https://ec.europa.eu/research/participants/api/contact/indexcontactproject.html?pic=998984086&amp;projectId=241598&amp;programId=10000009</t>
  </si>
  <si>
    <t>www.correlation-systems.com</t>
  </si>
  <si>
    <t>HAMLACHA STREET 1</t>
  </si>
  <si>
    <t>CorrSys</t>
  </si>
  <si>
    <t>CORRELATION SYSTEMS LTD</t>
  </si>
  <si>
    <t>https://ec.europa.eu/research/participants/api/contact/indexcontactproject.html?pic=999847871&amp;projectId=241598&amp;programId=10000009</t>
  </si>
  <si>
    <t>+46 13 37 84 88</t>
  </si>
  <si>
    <t>+46 13 37 84 49</t>
  </si>
  <si>
    <t>https://ec.europa.eu/research/participants/api/contact/indexcontactproject.html?pic=999627875&amp;projectId=241598&amp;programId=10000009</t>
  </si>
  <si>
    <t>+49 711 781960 711</t>
  </si>
  <si>
    <t>+49 711 781960 733</t>
  </si>
  <si>
    <t>Schnorr</t>
  </si>
  <si>
    <t>https://ec.europa.eu/research/participants/api/contact/indexcontactproject.html?pic=993020041&amp;projectId=241598&amp;programId=10000009</t>
  </si>
  <si>
    <t>DE812331104</t>
  </si>
  <si>
    <t>http://www.thalesgroup.com/germany</t>
  </si>
  <si>
    <t>DITZINGEN</t>
  </si>
  <si>
    <t>THALESPLATZ 1</t>
  </si>
  <si>
    <t>THALES DEUTSCHLAND GMBH</t>
  </si>
  <si>
    <t>+34 915146254</t>
  </si>
  <si>
    <t>Jose Manuel Santiago</t>
  </si>
  <si>
    <t>https://ec.europa.eu/research/participants/api/contact/indexcontactproject.html?pic=999827501&amp;projectId=608174&amp;programId=10000009</t>
  </si>
  <si>
    <t>https://ec.europa.eu/research/participants/api/contact/indexcontactproject.html?pic=999827307&amp;projectId=608174&amp;programId=10000009</t>
  </si>
  <si>
    <t>+40 728727914</t>
  </si>
  <si>
    <t>Boba</t>
  </si>
  <si>
    <t>https://ec.europa.eu/research/participants/api/contact/indexcontactproject.html?pic=952213790&amp;projectId=608174&amp;programId=10000009</t>
  </si>
  <si>
    <t>Elomaa</t>
  </si>
  <si>
    <t>https://ec.europa.eu/research/participants/api/contact/indexcontactproject.html?pic=998241357&amp;projectId=608174&amp;programId=10000009</t>
  </si>
  <si>
    <t>Anna-Liisa</t>
  </si>
  <si>
    <t>+39 06 44585472</t>
  </si>
  <si>
    <t>MIRROR</t>
  </si>
  <si>
    <t>627 00</t>
  </si>
  <si>
    <t>Cannata</t>
  </si>
  <si>
    <t>KFAR SABA</t>
  </si>
  <si>
    <t>DE270234250</t>
  </si>
  <si>
    <t>www.easc-ev.org</t>
  </si>
  <si>
    <t>SCHONHAGEN</t>
  </si>
  <si>
    <t>AM FLUGPLATZ, HAUS 2</t>
  </si>
  <si>
    <t>EASC</t>
  </si>
  <si>
    <t>EASC EV</t>
  </si>
  <si>
    <t>IT11933781004</t>
  </si>
  <si>
    <t>www.unilink.it</t>
  </si>
  <si>
    <t>VIA CASALE DI SAN PIO V 44</t>
  </si>
  <si>
    <t>LCU</t>
  </si>
  <si>
    <t>LINK CAMPUS UNIVERSITY</t>
  </si>
  <si>
    <t>FDW HOUSE BLACKTHORN BUSINESS PARK COES ROAD</t>
  </si>
  <si>
    <t>SIV</t>
  </si>
  <si>
    <t>FR68509232591</t>
  </si>
  <si>
    <t>LA GARDE</t>
  </si>
  <si>
    <t>262 RUE DES FRERES LUMIERE ZONE INDUSTRIELLE TOULON EST</t>
  </si>
  <si>
    <t>ECA ROBOTICS</t>
  </si>
  <si>
    <t>PT514187808</t>
  </si>
  <si>
    <t>http://www.fciencias-id.pt</t>
  </si>
  <si>
    <t>CAMPO GRANDE, EDIFICIO C1, PISO 3</t>
  </si>
  <si>
    <t>FC.ID</t>
  </si>
  <si>
    <t>FCIENCIAS.ID - ASSOCIACAO PARA A INVESTIGACAO E DESENVOLVIMENTO DE CIENCIAS</t>
  </si>
  <si>
    <t>Regula</t>
  </si>
  <si>
    <t>Kaisu</t>
  </si>
  <si>
    <t>Cassai</t>
  </si>
  <si>
    <t>BG129010036</t>
  </si>
  <si>
    <t>prof. Tsvetan Lazarov blvd.  2</t>
  </si>
  <si>
    <t>INSTITUT PO OTBRANA</t>
  </si>
  <si>
    <t>www.mtitc.government.bg</t>
  </si>
  <si>
    <t>DYAKON IGNATIY STR 9</t>
  </si>
  <si>
    <t>MTITC</t>
  </si>
  <si>
    <t>MINISTRY OF TRANSPORT, INFORMATION TECHNOLOGIES AND COMMUNICATIONS</t>
  </si>
  <si>
    <t>+39 6 49933803</t>
  </si>
  <si>
    <t>ILT</t>
  </si>
  <si>
    <t>+356 23402222</t>
  </si>
  <si>
    <t>DE282837857</t>
  </si>
  <si>
    <t>www.terranea.de</t>
  </si>
  <si>
    <t>GELTENDORF</t>
  </si>
  <si>
    <t>BAHNHOFSTRASSE 120</t>
  </si>
  <si>
    <t>TERRANEA</t>
  </si>
  <si>
    <t>TERRANEA UG (HAFTUNGSBESCHRANKT) GMBH</t>
  </si>
  <si>
    <t>IT02152021008</t>
  </si>
  <si>
    <t>VIA SALARIA 716</t>
  </si>
  <si>
    <t>ENAV</t>
  </si>
  <si>
    <t>ENAV SPA</t>
  </si>
  <si>
    <t>+39 06 41504849</t>
  </si>
  <si>
    <t>+39 06 41504991</t>
  </si>
  <si>
    <t>Iarossi</t>
  </si>
  <si>
    <t>https://ec.europa.eu/research/participants/api/contact/indexcontactproject.html?pic=999649021&amp;projectId=218041&amp;programId=10000009</t>
  </si>
  <si>
    <t>https://ec.europa.eu/research/participants/api/contact/indexcontactproject.html?pic=999987745&amp;projectId=218041&amp;programId=10000009</t>
  </si>
  <si>
    <t>+34 983378466</t>
  </si>
  <si>
    <t>+34 983 378466</t>
  </si>
  <si>
    <t>Alonso De Dompablo</t>
  </si>
  <si>
    <t>https://ec.europa.eu/research/participants/api/contact/indexcontactproject.html?pic=998555734&amp;projectId=218041&amp;programId=10000009</t>
  </si>
  <si>
    <t>https://ec.europa.eu/research/participants/api/contact/indexcontactproject.html?pic=888898146&amp;projectId=218041&amp;programId=10000009</t>
  </si>
  <si>
    <t>+49 911 99594129</t>
  </si>
  <si>
    <t>+49 0911 995940</t>
  </si>
  <si>
    <t>Hartz</t>
  </si>
  <si>
    <t>https://ec.europa.eu/research/participants/api/contact/indexcontactproject.html?pic=997699612&amp;projectId=218041&amp;programId=10000009</t>
  </si>
  <si>
    <t>http://www.isogmbh.com</t>
  </si>
  <si>
    <t>Eichendorffstraße 29</t>
  </si>
  <si>
    <t>ISO Software Systeme GmbH</t>
  </si>
  <si>
    <t>https://ec.europa.eu/research/participants/api/contact/indexcontactproject.html?pic=998763508&amp;projectId=218041&amp;programId=10000009</t>
  </si>
  <si>
    <t>https://ec.europa.eu/research/participants/api/contact/indexcontactproject.html?pic=998396460&amp;projectId=218041&amp;programId=10000009</t>
  </si>
  <si>
    <t>https://ec.europa.eu/research/participants/api/contact/indexcontactproject.html?pic=999949721&amp;projectId=218041&amp;programId=10000009</t>
  </si>
  <si>
    <t>+39 06 8160864</t>
  </si>
  <si>
    <t>+39 06 81661</t>
  </si>
  <si>
    <t>Nadio</t>
  </si>
  <si>
    <t>https://ec.europa.eu/research/participants/api/contact/indexcontactproject.html?pic=998197513&amp;projectId=218041&amp;programId=10000009</t>
  </si>
  <si>
    <t>https://ec.europa.eu/research/participants/api/contact/indexcontactproject.html?pic=999984059&amp;projectId=218041&amp;programId=10000009</t>
  </si>
  <si>
    <t>https://ec.europa.eu/research/participants/api/contact/indexcontactproject.html?pic=951262220&amp;projectId=218041&amp;programId=10000009</t>
  </si>
  <si>
    <t>+48 22 4865337</t>
  </si>
  <si>
    <t>+48 22 4865325</t>
  </si>
  <si>
    <t>Chmielewski</t>
  </si>
  <si>
    <t>https://ec.europa.eu/research/participants/api/contact/indexcontactproject.html?pic=997699806&amp;projectId=218041&amp;programId=10000009</t>
  </si>
  <si>
    <t>www.pit.edu.pl</t>
  </si>
  <si>
    <t>04-051</t>
  </si>
  <si>
    <t>Poligonowa 30</t>
  </si>
  <si>
    <t>BUMAR</t>
  </si>
  <si>
    <t>BUMAR ELEKTRONIKA SA</t>
  </si>
  <si>
    <t>+34 616078772</t>
  </si>
  <si>
    <t>https://ec.europa.eu/research/participants/api/contact/indexcontactproject.html?pic=999949527&amp;projectId=218041&amp;programId=10000009</t>
  </si>
  <si>
    <t>Koning Albert II-laan  33</t>
  </si>
  <si>
    <t>https://ec.europa.eu/research/participants/api/contact/indexcontactproject.html?pic=999981828&amp;projectId=261727&amp;programId=10000009</t>
  </si>
  <si>
    <t>https://ec.europa.eu/research/participants/api/contact/indexcontactproject.html?pic=999923240&amp;projectId=261727&amp;programId=10000009</t>
  </si>
  <si>
    <t>+359 2 981 50 97</t>
  </si>
  <si>
    <t>https://ec.europa.eu/research/participants/api/contact/indexcontactproject.html?pic=996838155&amp;projectId=261727&amp;programId=10000009</t>
  </si>
  <si>
    <t>https://ec.europa.eu/research/participants/api/contact/indexcontactproject.html?pic=999989782&amp;projectId=261727&amp;programId=10000009</t>
  </si>
  <si>
    <t>Joseph A.</t>
  </si>
  <si>
    <t>https://ec.europa.eu/research/participants/api/contact/indexcontactproject.html?pic=999887059&amp;projectId=261727&amp;programId=10000009</t>
  </si>
  <si>
    <t>Schartum</t>
  </si>
  <si>
    <t>Dag Wiese</t>
  </si>
  <si>
    <t>https://ec.europa.eu/research/participants/api/contact/indexcontactproject.html?pic=999975814&amp;projectId=261727&amp;programId=10000009</t>
  </si>
  <si>
    <t>+39 934489434</t>
  </si>
  <si>
    <t>https://ec.europa.eu/research/participants/api/contact/indexcontactproject.html?pic=999986387&amp;projectId=261727&amp;programId=10000009</t>
  </si>
  <si>
    <t>https://ec.europa.eu/research/participants/api/contact/indexcontactproject.html?pic=999883858&amp;projectId=261727&amp;programId=10000009</t>
  </si>
  <si>
    <t>https://ec.europa.eu/research/participants/api/contact/indexcontactproject.html?pic=999979500&amp;projectId=261727&amp;programId=10000009</t>
  </si>
  <si>
    <t>https://ec.europa.eu/research/participants/api/contact/indexcontactproject.html?pic=999841566&amp;projectId=261727&amp;programId=10000009</t>
  </si>
  <si>
    <t>https://ec.europa.eu/research/participants/api/contact/indexcontactproject.html?pic=999524473&amp;projectId=261727&amp;programId=10000009</t>
  </si>
  <si>
    <t>https://ec.europa.eu/research/participants/api/contact/indexcontactproject.html?pic=999845640&amp;projectId=261727&amp;programId=10000009</t>
  </si>
  <si>
    <t>https://ec.europa.eu/research/participants/api/contact/indexcontactproject.html?pic=999453372&amp;projectId=261727&amp;programId=10000009</t>
  </si>
  <si>
    <t>https://ec.europa.eu/research/participants/api/contact/indexcontactproject.html?pic=999866883&amp;projectId=261727&amp;programId=10000009</t>
  </si>
  <si>
    <t>https://ec.europa.eu/research/participants/api/contact/indexcontactproject.html?pic=999528741&amp;projectId=261727&amp;programId=10000009</t>
  </si>
  <si>
    <t>https://ec.europa.eu/research/participants/api/contact/indexcontactproject.html?pic=999976881&amp;projectId=261727&amp;programId=10000009</t>
  </si>
  <si>
    <t>https://ec.europa.eu/research/participants/api/contact/indexcontactproject.html?pic=999880657&amp;projectId=261727&amp;programId=10000009</t>
  </si>
  <si>
    <t>https://ec.europa.eu/research/participants/api/contact/indexcontactproject.html?pic=999860578&amp;projectId=261727&amp;programId=10000009</t>
  </si>
  <si>
    <t>+33 4 72 44 73 38</t>
  </si>
  <si>
    <t>+33 4 72 44 76 72</t>
  </si>
  <si>
    <t>https://ec.europa.eu/research/participants/api/contact/indexcontactproject.html?pic=995993964&amp;projectId=261727&amp;programId=10000009</t>
  </si>
  <si>
    <t>https://ec.europa.eu/research/participants/api/contact/indexcontactproject.html?pic=988936050&amp;projectId=261727&amp;programId=10000009</t>
  </si>
  <si>
    <t>https://ec.europa.eu/research/participants/api/contact/indexcontactproject.html?pic=999766294&amp;projectId=261727&amp;programId=10000009</t>
  </si>
  <si>
    <t>www.hellenberg.org</t>
  </si>
  <si>
    <t>HELLENBERG</t>
  </si>
  <si>
    <t>HELLENBERG INTERNATIONAL OY</t>
  </si>
  <si>
    <t>RO20329963</t>
  </si>
  <si>
    <t>www.politiaromana.ro</t>
  </si>
  <si>
    <t>Sos Stefan cel Mare  13-15</t>
  </si>
  <si>
    <t>GIRP</t>
  </si>
  <si>
    <t>Inspectoratul General al Politiei Romane</t>
  </si>
  <si>
    <t>GB190356113</t>
  </si>
  <si>
    <t>www.f-in.co.uk</t>
  </si>
  <si>
    <t>W1B 3HH</t>
  </si>
  <si>
    <t>REGENT STREET 207 3RD FLOOR</t>
  </si>
  <si>
    <t>FUTURE INTELLIGENCE LTD</t>
  </si>
  <si>
    <t>BE0822442511</t>
  </si>
  <si>
    <t>www.campusvesta.be</t>
  </si>
  <si>
    <t>EMBLEM RANST</t>
  </si>
  <si>
    <t>OOSTMALSESTEENWEG 75</t>
  </si>
  <si>
    <t>VESTA</t>
  </si>
  <si>
    <t>AUTONOOM PROVINCIEBEDRIJF CAMPUS VESTA</t>
  </si>
  <si>
    <t>www.ceis.eu</t>
  </si>
  <si>
    <t>COMPAGNIE EUROPEENNE D'INTELLIGENCE STRATEGIQUE</t>
  </si>
  <si>
    <t>IT97532760580</t>
  </si>
  <si>
    <t>www.trasporti.gov.it</t>
  </si>
  <si>
    <t>Viale dell'Arte  16</t>
  </si>
  <si>
    <t>Italian Ministry of Infrastructure and Transports</t>
  </si>
  <si>
    <t>ATU64547958</t>
  </si>
  <si>
    <t>PUCHLGASSE 2/44</t>
  </si>
  <si>
    <t>WLT</t>
  </si>
  <si>
    <t>WEBLYZARD TECHNOLOGY GMBH</t>
  </si>
  <si>
    <t>+47 900 16 585</t>
  </si>
  <si>
    <t>Terning</t>
  </si>
  <si>
    <t>https://ec.europa.eu/research/participants/api/contact/indexcontactproject.html?pic=999813533&amp;projectId=608385&amp;programId=10000009</t>
  </si>
  <si>
    <t>+35 8299303305</t>
  </si>
  <si>
    <t>Staff</t>
  </si>
  <si>
    <t>https://ec.europa.eu/research/participants/api/contact/indexcontactproject.html?pic=952323982&amp;projectId=608385&amp;programId=10000009</t>
  </si>
  <si>
    <t>Rykmentintie 15</t>
  </si>
  <si>
    <t>FINNAVY</t>
  </si>
  <si>
    <t>FINNISH NAVY</t>
  </si>
  <si>
    <t>+33 5 6139 3899</t>
  </si>
  <si>
    <t>+33 5 6139 3869</t>
  </si>
  <si>
    <t>https://ec.europa.eu/research/participants/api/contact/indexcontactproject.html?pic=974300496&amp;projectId=608385&amp;programId=10000009</t>
  </si>
  <si>
    <t>+44 020 7944 5902</t>
  </si>
  <si>
    <t>https://ec.europa.eu/research/participants/api/contact/indexcontactproject.html?pic=999476264&amp;projectId=608385&amp;programId=10000009</t>
  </si>
  <si>
    <t>https://ec.europa.eu/research/participants/api/contact/indexcontactproject.html?pic=999835843&amp;projectId=608385&amp;programId=10000009</t>
  </si>
  <si>
    <t>+44 01243430111</t>
  </si>
  <si>
    <t>Dimock</t>
  </si>
  <si>
    <t>https://ec.europa.eu/research/participants/api/contact/indexcontactproject.html?pic=945348324&amp;projectId=608385&amp;programId=10000009</t>
  </si>
  <si>
    <t>www.wisepens.com</t>
  </si>
  <si>
    <t>PO10 7BH</t>
  </si>
  <si>
    <t>EMSWORTH HAMPSHIRE</t>
  </si>
  <si>
    <t>2 TOWER STREET</t>
  </si>
  <si>
    <t>Wise Pens International Limited</t>
  </si>
  <si>
    <t>+39 02 48193343</t>
  </si>
  <si>
    <t>https://ec.europa.eu/research/participants/api/contact/indexcontactproject.html?pic=999419422&amp;projectId=608385&amp;programId=10000009</t>
  </si>
  <si>
    <t>+30 2106598634</t>
  </si>
  <si>
    <t>Tzortzis</t>
  </si>
  <si>
    <t>https://ec.europa.eu/research/participants/api/contact/indexcontactproject.html?pic=999611385&amp;projectId=608385&amp;programId=10000009</t>
  </si>
  <si>
    <t>https://ec.europa.eu/research/participants/api/contact/indexcontactproject.html?pic=999472675&amp;projectId=608385&amp;programId=10000009</t>
  </si>
  <si>
    <t>+359 52 632 832</t>
  </si>
  <si>
    <t>+359 52 687 988</t>
  </si>
  <si>
    <t>Kuzmanov</t>
  </si>
  <si>
    <t>https://ec.europa.eu/research/participants/api/contact/indexcontactproject.html?pic=954100440&amp;projectId=608385&amp;programId=10000009</t>
  </si>
  <si>
    <t>https://ec.europa.eu/research/participants/api/contact/indexcontactproject.html?pic=940602890&amp;projectId=608385&amp;programId=10000009</t>
  </si>
  <si>
    <t>www.studiotosato.it</t>
  </si>
  <si>
    <t>VIA SALLUSTIANA 26</t>
  </si>
  <si>
    <t>GLT</t>
  </si>
  <si>
    <t>TOSATO GIANLUIGI</t>
  </si>
  <si>
    <t>+39 06 59084971</t>
  </si>
  <si>
    <t>+39 06 59084252</t>
  </si>
  <si>
    <t>Mentonelli</t>
  </si>
  <si>
    <t>https://ec.europa.eu/research/participants/api/contact/indexcontactproject.html?pic=996445790&amp;projectId=608385&amp;programId=10000009</t>
  </si>
  <si>
    <t>José Manuel Santiago</t>
  </si>
  <si>
    <t>https://ec.europa.eu/research/participants/api/contact/indexcontactproject.html?pic=999827501&amp;projectId=608385&amp;programId=10000009</t>
  </si>
  <si>
    <t>+39 0636805522</t>
  </si>
  <si>
    <t>Mola</t>
  </si>
  <si>
    <t>https://ec.europa.eu/research/participants/api/contact/indexcontactproject.html?pic=960510394&amp;projectId=608385&amp;programId=10000009</t>
  </si>
  <si>
    <t>https://ec.europa.eu/research/participants/api/contact/indexcontactproject.html?pic=974262472&amp;projectId=608385&amp;programId=10000009</t>
  </si>
  <si>
    <t>https://ec.europa.eu/research/participants/api/contact/indexcontactproject.html?pic=999978239&amp;projectId=608385&amp;programId=10000009</t>
  </si>
  <si>
    <t>+359 2 93 00 920</t>
  </si>
  <si>
    <t>+359 2 93 00 933</t>
  </si>
  <si>
    <t>Russeva</t>
  </si>
  <si>
    <t>Radina</t>
  </si>
  <si>
    <t>https://ec.europa.eu/research/participants/api/contact/indexcontactproject.html?pic=953905955&amp;projectId=608385&amp;programId=10000009</t>
  </si>
  <si>
    <t>BG121797867</t>
  </si>
  <si>
    <t>www.marad.bg</t>
  </si>
  <si>
    <t>9 DIAKON IGNATII</t>
  </si>
  <si>
    <t>EAMA</t>
  </si>
  <si>
    <t>EXECUTIVE AGENCY MARITIME ADMINISTRATION</t>
  </si>
  <si>
    <t>+46 455353557</t>
  </si>
  <si>
    <t>https://ec.europa.eu/research/participants/api/contact/indexcontactproject.html?pic=951925991&amp;projectId=608385&amp;programId=10000009</t>
  </si>
  <si>
    <t>www.kustbevakningen.se</t>
  </si>
  <si>
    <t>371 23</t>
  </si>
  <si>
    <t>STUMHOLMEN</t>
  </si>
  <si>
    <t>SwedCG</t>
  </si>
  <si>
    <t>Swedish Coast Guard</t>
  </si>
  <si>
    <t>+358 29 534 3302</t>
  </si>
  <si>
    <t>Heikonen</t>
  </si>
  <si>
    <t>https://ec.europa.eu/research/participants/api/contact/indexcontactproject.html?pic=986244494&amp;projectId=608385&amp;programId=10000009</t>
  </si>
  <si>
    <t>+34 91 3795389</t>
  </si>
  <si>
    <t>Gutiérrez De La Cámara</t>
  </si>
  <si>
    <t>https://ec.europa.eu/research/participants/api/contact/indexcontactproject.html?pic=985718075&amp;projectId=608385&amp;programId=10000009</t>
  </si>
  <si>
    <t>www.defensa.gob.es</t>
  </si>
  <si>
    <t>Paseo de la Castellana 109</t>
  </si>
  <si>
    <t>MDE ES</t>
  </si>
  <si>
    <t>MINISTERIO DE DEFENSA DE ESPAÑA</t>
  </si>
  <si>
    <t>+55 20 58 00</t>
  </si>
  <si>
    <t>https://ec.europa.eu/research/participants/api/contact/indexcontactproject.html?pic=999477913&amp;projectId=608385&amp;programId=10000009</t>
  </si>
  <si>
    <t>O'donoghue</t>
  </si>
  <si>
    <t>https://ec.europa.eu/research/participants/api/contact/indexcontactproject.html?pic=999595089&amp;projectId=608385&amp;programId=10000009</t>
  </si>
  <si>
    <t>+34 916786054</t>
  </si>
  <si>
    <t>https://ec.europa.eu/research/participants/api/contact/indexcontactproject.html?pic=999537083&amp;projectId=608385&amp;programId=10000009</t>
  </si>
  <si>
    <t>+351 21 302 70 79</t>
  </si>
  <si>
    <t>https://ec.europa.eu/research/participants/api/contact/indexcontactproject.html?pic=952714795&amp;projectId=608385&amp;programId=10000009</t>
  </si>
  <si>
    <t>www.dgpm.gov.pt</t>
  </si>
  <si>
    <t>RUA ALFREDO MAGALHAES RAMALHO 6</t>
  </si>
  <si>
    <t>DGPM</t>
  </si>
  <si>
    <t>DIRECAO-GERAL DE POLITICA DO MAR</t>
  </si>
  <si>
    <t>+49 431 3394 6399</t>
  </si>
  <si>
    <t>+49 431 3394 5520</t>
  </si>
  <si>
    <t>Siefke</t>
  </si>
  <si>
    <t>https://ec.europa.eu/research/participants/api/contact/indexcontactproject.html?pic=996530374&amp;projectId=608385&amp;programId=10000009</t>
  </si>
  <si>
    <t>+34 917 28 95 42</t>
  </si>
  <si>
    <t>Diez Miguel</t>
  </si>
  <si>
    <t>https://ec.europa.eu/research/participants/api/contact/indexcontactproject.html?pic=952273542&amp;projectId=608385&amp;programId=10000009</t>
  </si>
  <si>
    <t>www.agenciatributaria.es</t>
  </si>
  <si>
    <t>CALLE INFANTA MERCEDES 37</t>
  </si>
  <si>
    <t>AEAT ES</t>
  </si>
  <si>
    <t>AGENCIA ESTATAL DE ADMINISTRACION TRIBUTARIA</t>
  </si>
  <si>
    <t>+39 0640400201</t>
  </si>
  <si>
    <t>https://ec.europa.eu/research/participants/api/contact/indexcontactproject.html?pic=951095962&amp;projectId=608385&amp;programId=10000009</t>
  </si>
  <si>
    <t>Hvidsteen</t>
  </si>
  <si>
    <t>Jespen</t>
  </si>
  <si>
    <t>https://ec.europa.eu/research/participants/api/contact/indexcontactproject.html?pic=999509438&amp;projectId=608385&amp;programId=10000009</t>
  </si>
  <si>
    <t>+39 06 47052013</t>
  </si>
  <si>
    <t>Scandaliato</t>
  </si>
  <si>
    <t>https://ec.europa.eu/research/participants/api/contact/indexcontactproject.html?pic=999816055&amp;projectId=608385&amp;programId=10000009</t>
  </si>
  <si>
    <t>+06 48902550</t>
  </si>
  <si>
    <t>+06 48939993</t>
  </si>
  <si>
    <t>https://ec.europa.eu/research/participants/api/contact/indexcontactproject.html?pic=999514191&amp;projectId=608385&amp;programId=10000009</t>
  </si>
  <si>
    <t>+39 068567244</t>
  </si>
  <si>
    <t>https://ec.europa.eu/research/participants/api/contact/indexcontactproject.html?pic=999663668&amp;projectId=608385&amp;programId=10000009</t>
  </si>
  <si>
    <t>+34 917559104</t>
  </si>
  <si>
    <t>+34 917559100</t>
  </si>
  <si>
    <t>Rodríguez Carbonell</t>
  </si>
  <si>
    <t>https://ec.europa.eu/research/participants/api/contact/indexcontactproject.html?pic=995786093&amp;projectId=608385&amp;programId=10000009</t>
  </si>
  <si>
    <t>PASEO DE LA CASTELLANA 67</t>
  </si>
  <si>
    <t>MFOM-E</t>
  </si>
  <si>
    <t>MINISTERIO DE FOMENTO</t>
  </si>
  <si>
    <t>+39 0644222120</t>
  </si>
  <si>
    <t>https://ec.europa.eu/research/participants/api/contact/indexcontactproject.html?pic=999442023&amp;projectId=608385&amp;programId=10000009</t>
  </si>
  <si>
    <t>https://ec.europa.eu/research/participants/api/contact/indexcontactproject.html?pic=952709460&amp;projectId=608385&amp;programId=10000009</t>
  </si>
  <si>
    <t>www.sgmer.gouv.fr</t>
  </si>
  <si>
    <t>69 Rue de Varenne</t>
  </si>
  <si>
    <t>SgMER</t>
  </si>
  <si>
    <t>Secrétariat général de la mer</t>
  </si>
  <si>
    <t>+358 400325387</t>
  </si>
  <si>
    <t>https://ec.europa.eu/research/participants/api/contact/indexcontactproject.html?pic=991816077&amp;projectId=608385&amp;programId=10000009</t>
  </si>
  <si>
    <t>+358 29 5345 437</t>
  </si>
  <si>
    <t>Mäntylä</t>
  </si>
  <si>
    <t>https://ec.europa.eu/research/participants/api/contact/indexcontactproject.html?pic=966046378&amp;projectId=608385&amp;programId=10000009</t>
  </si>
  <si>
    <t>Sbarcea</t>
  </si>
  <si>
    <t>https://ec.europa.eu/research/participants/api/contact/indexcontactproject.html?pic=952213790&amp;projectId=608385&amp;programId=10000009</t>
  </si>
  <si>
    <t>+358 295 421139</t>
  </si>
  <si>
    <t>Kakko</t>
  </si>
  <si>
    <t>https://ec.europa.eu/research/participants/api/contact/indexcontactproject.html?pic=998241357&amp;projectId=608385&amp;programId=10000009</t>
  </si>
  <si>
    <t>Pardalis</t>
  </si>
  <si>
    <t>https://ec.europa.eu/research/participants/api/contact/indexcontactproject.html?pic=920781328&amp;projectId=608385&amp;programId=10000009</t>
  </si>
  <si>
    <t>www.hcg.gr</t>
  </si>
  <si>
    <t>185 10</t>
  </si>
  <si>
    <t>AKTI VASILEIADI, GATE E1-E2</t>
  </si>
  <si>
    <t>MMAIP</t>
  </si>
  <si>
    <t>MINISTRY OF MARITIME AFFAIRS AND INSULAR POLICY</t>
  </si>
  <si>
    <t>FR37439969569</t>
  </si>
  <si>
    <t>www.telespazio.com/fr</t>
  </si>
  <si>
    <t>TPZF</t>
  </si>
  <si>
    <t>TELESPAZIO FRANCE SAS</t>
  </si>
  <si>
    <t>contactFaxNumber</t>
  </si>
  <si>
    <t>contactTelephoneNumber</t>
  </si>
  <si>
    <t>contactFunction</t>
  </si>
  <si>
    <t>contactLastNames</t>
  </si>
  <si>
    <t>contactFirstNames</t>
  </si>
  <si>
    <t>contactTitle</t>
  </si>
  <si>
    <t>contactType</t>
  </si>
  <si>
    <t>contactForm</t>
  </si>
  <si>
    <t>vatNumber</t>
  </si>
  <si>
    <t>organizationUrl</t>
  </si>
  <si>
    <t>postCode</t>
  </si>
  <si>
    <t>city</t>
  </si>
  <si>
    <t>street</t>
  </si>
  <si>
    <t>country</t>
  </si>
  <si>
    <t>ecContribution</t>
  </si>
  <si>
    <t>endOfParticipation</t>
  </si>
  <si>
    <t>activityType</t>
  </si>
  <si>
    <t>shortName</t>
  </si>
  <si>
    <t>name</t>
  </si>
  <si>
    <t>id</t>
  </si>
  <si>
    <t>role</t>
  </si>
  <si>
    <t>projectAcronym</t>
  </si>
  <si>
    <t>projectID</t>
  </si>
  <si>
    <t>projectRcn</t>
  </si>
  <si>
    <t>Participations</t>
  </si>
  <si>
    <t>Funding</t>
  </si>
  <si>
    <t>Institution type</t>
  </si>
  <si>
    <t>C-BORD</t>
  </si>
  <si>
    <t>COSTRUZIONI APPARECCHIATURE ELETTRONICHE NUCLEARI CAEN SPA</t>
  </si>
  <si>
    <t>NLD</t>
  </si>
  <si>
    <t>PIAZZA MASTAI 12</t>
  </si>
  <si>
    <t>Agenzia delle dogane</t>
  </si>
  <si>
    <t>AGENZIA DELLE DOGANE E DEI MONOPOLI</t>
  </si>
  <si>
    <t>LARGO GEMELLI 1</t>
  </si>
  <si>
    <t>RO41963989</t>
  </si>
  <si>
    <t>SOSEAUA BUCURESTI-PLOIESTI 73-81 COMPLEX VICTORIA  CORP CLADIRE C4 ETAJ 2</t>
  </si>
  <si>
    <t>SIMAVI</t>
  </si>
  <si>
    <t>SOFTWARE IMAGINATION &amp; VISION SRL</t>
  </si>
  <si>
    <t>CENTRE FOR RESEARCH AND TECHNOLOGY HELLAS CERTH</t>
  </si>
  <si>
    <t>https://ec.europa.eu/info/funding-tenders/opportunities/portal/screen/contact-form/PROJECT/999905004/101021673</t>
  </si>
  <si>
    <t>PROMENADE</t>
  </si>
  <si>
    <t>https://ec.europa.eu/info/funding-tenders/opportunities/portal/screen/contact-form/PROJECT/999915771/101021673</t>
  </si>
  <si>
    <t>https://ec.europa.eu/info/funding-tenders/opportunities/portal/screen/contact-form/PROJECT/918056792/101021673</t>
  </si>
  <si>
    <t>PT509762476</t>
  </si>
  <si>
    <t>3800 115</t>
  </si>
  <si>
    <t>RUA DA BOAVISTA, ED. AIDA, ZONA INDUSTRIAL DE TABO ALAGOAS</t>
  </si>
  <si>
    <t>INOVAWORKS C&amp;C</t>
  </si>
  <si>
    <t>INOVAWORKS II, COMMAND AND CONTROL,SA</t>
  </si>
  <si>
    <t>https://ec.europa.eu/info/funding-tenders/opportunities/portal/screen/contact-form/PROJECT/906477611/101021673</t>
  </si>
  <si>
    <t>IT13282681009</t>
  </si>
  <si>
    <t>VIA FLAMINIA 366</t>
  </si>
  <si>
    <t>REMEDIA ITALIA SRL</t>
  </si>
  <si>
    <t>https://ec.europa.eu/info/funding-tenders/opportunities/portal/screen/contact-form/PROJECT/998627417/101021673</t>
  </si>
  <si>
    <t>LEONARDO</t>
  </si>
  <si>
    <t>https://ec.europa.eu/info/funding-tenders/opportunities/portal/screen/contact-form/PROJECT/968727943/101021673</t>
  </si>
  <si>
    <t>https://ec.europa.eu/info/funding-tenders/opportunities/portal/screen/contact-form/PROJECT/999827501/101021673</t>
  </si>
  <si>
    <t>ESMIR</t>
  </si>
  <si>
    <t>https://ec.europa.eu/info/funding-tenders/opportunities/portal/screen/contact-form/PROJECT/999827307/101021673</t>
  </si>
  <si>
    <t>CENTER FORSECURITY STUDIES CENTRE D'ETUDES DE SECURITE</t>
  </si>
  <si>
    <t>https://ec.europa.eu/info/funding-tenders/opportunities/portal/screen/contact-form/PROJECT/999822748/101021673</t>
  </si>
  <si>
    <t>https://ec.europa.eu/info/funding-tenders/opportunities/portal/screen/contact-form/PROJECT/951519755/101021673</t>
  </si>
  <si>
    <t>https://ec.europa.eu/info/funding-tenders/opportunities/portal/screen/contact-form/PROJECT/999537083/101021673</t>
  </si>
  <si>
    <t>SATCEN</t>
  </si>
  <si>
    <t>https://ec.europa.eu/info/funding-tenders/opportunities/portal/screen/contact-form/PROJECT/932548592/101021673</t>
  </si>
  <si>
    <t>SAVANORIU PROSPEKTAS 2</t>
  </si>
  <si>
    <t>STATE BORDER GUARD SERVICE AT THE MINISTRY OF THE INTERIOR</t>
  </si>
  <si>
    <t>VALSTYBES SIENOS APSAUGOS TARNYBA PRIE VIDAUS REIKALU MINISTERIJOS</t>
  </si>
  <si>
    <t>https://ec.europa.eu/info/funding-tenders/opportunities/portal/screen/contact-form/PROJECT/943653346/101021673</t>
  </si>
  <si>
    <t>EL999932670</t>
  </si>
  <si>
    <t>KATECHAKI 75</t>
  </si>
  <si>
    <t>MARINETRAFFIC OPERATIONS SA</t>
  </si>
  <si>
    <t>MARINTRAFIK OPEREISONS ANONYMI ETAIREIA PLIROFORIKIS</t>
  </si>
  <si>
    <t>https://ec.europa.eu/info/funding-tenders/opportunities/portal/screen/contact-form/PROJECT/987804060/101021673</t>
  </si>
  <si>
    <t>SATWAYS</t>
  </si>
  <si>
    <t>https://ec.europa.eu/info/funding-tenders/opportunities/portal/screen/contact-form/PROJECT/999541545/101021673</t>
  </si>
  <si>
    <t>https://ec.europa.eu/info/funding-tenders/opportunities/portal/screen/contact-form/PROJECT/920781328/101021673</t>
  </si>
  <si>
    <t>https://ec.europa.eu/info/funding-tenders/opportunities/portal/screen/contact-form/PROJECT/917798578/740736</t>
  </si>
  <si>
    <t>PT509485154</t>
  </si>
  <si>
    <t>1950 409</t>
  </si>
  <si>
    <t>AVENIDA INFANTE D HENRIQUE</t>
  </si>
  <si>
    <t>MARITIME ANALYSIS AND OPERATIONS CENTRE-NARCOTICS MAOCN</t>
  </si>
  <si>
    <t>CENTRO DE ANALISE E OPERACOES MARITIMAS-NARCOTICOS</t>
  </si>
  <si>
    <t>https://ec.europa.eu/info/funding-tenders/opportunities/portal/screen/contact-form/PROJECT/999937984/740736</t>
  </si>
  <si>
    <t>https://ec.europa.eu/info/funding-tenders/opportunities/portal/screen/contact-form/PROJECT/999751938/740736</t>
  </si>
  <si>
    <t>FR54552059024</t>
  </si>
  <si>
    <t>https://ec.europa.eu/info/funding-tenders/opportunities/portal/screen/contact-form/PROJECT/999611385/740736</t>
  </si>
  <si>
    <t>https://ec.europa.eu/info/funding-tenders/opportunities/portal/screen/contact-form/PROJECT/999864846/740736</t>
  </si>
  <si>
    <t>https://ec.europa.eu/info/funding-tenders/opportunities/portal/screen/contact-form/PROJECT/999580539/740736</t>
  </si>
  <si>
    <t>https://ec.europa.eu/info/funding-tenders/opportunities/portal/screen/contact-form/PROJECT/999549984/740736</t>
  </si>
  <si>
    <t>PL5223185370</t>
  </si>
  <si>
    <t>LUKASIEWICZ - INSTYTUT PIAP</t>
  </si>
  <si>
    <t>https://ec.europa.eu/info/funding-tenders/opportunities/portal/screen/contact-form/PROJECT/999827307/740736</t>
  </si>
  <si>
    <t>https://ec.europa.eu/info/funding-tenders/opportunities/portal/screen/contact-form/PROJECT/984400330/740736</t>
  </si>
  <si>
    <t>Defesa</t>
  </si>
  <si>
    <t>https://ec.europa.eu/info/funding-tenders/opportunities/portal/screen/contact-form/PROJECT/999833709/740736</t>
  </si>
  <si>
    <t>https://ec.europa.eu/info/funding-tenders/opportunities/portal/screen/contact-form/PROJECT/999954862/740736</t>
  </si>
  <si>
    <t>https://ec.europa.eu/info/funding-tenders/opportunities/portal/screen/contact-form/PROJECT/996390985/740736</t>
  </si>
  <si>
    <t>https://ec.europa.eu/info/funding-tenders/opportunities/portal/screen/contact-form/PROJECT/942332206/740736</t>
  </si>
  <si>
    <t>PT507294122</t>
  </si>
  <si>
    <t>2565-838</t>
  </si>
  <si>
    <t>VENTOSA, TORRES VEDRAS</t>
  </si>
  <si>
    <t>Casais da Arriota n.º 26, Bonabal</t>
  </si>
  <si>
    <t>UAVISION</t>
  </si>
  <si>
    <t>UAVISION - ENGENHARIA DE SISTEMAS LDA</t>
  </si>
  <si>
    <t>https://ec.europa.eu/info/funding-tenders/opportunities/portal/screen/contact-form/PROJECT/951519755/740736</t>
  </si>
  <si>
    <t>https://ec.europa.eu/info/funding-tenders/opportunities/portal/screen/contact-form/PROJECT/997989448/740736</t>
  </si>
  <si>
    <t>BAE Systems (Operations) Limited</t>
  </si>
  <si>
    <t>https://ec.europa.eu/info/funding-tenders/opportunities/portal/screen/contact-form/PROJECT/946189605/740736</t>
  </si>
  <si>
    <t>PL5860104693</t>
  </si>
  <si>
    <t>81 103</t>
  </si>
  <si>
    <t>SMIDOWICZA 69</t>
  </si>
  <si>
    <t>AMW</t>
  </si>
  <si>
    <t>AKADEMIA MARYNARKI WOJENNEJ</t>
  </si>
  <si>
    <t>https://ec.europa.eu/info/funding-tenders/opportunities/portal/screen/contact-form/PROJECT/892106673/740736</t>
  </si>
  <si>
    <t>IE3714786EH</t>
  </si>
  <si>
    <t>T12 P928</t>
  </si>
  <si>
    <t>MUNSTER TECHNOLOGICAL UNIVERSITY</t>
  </si>
  <si>
    <t>https://ec.europa.eu/info/funding-tenders/opportunities/portal/screen/contact-form/PROJECT/998381522/740736</t>
  </si>
  <si>
    <t>https://ec.europa.eu/info/funding-tenders/opportunities/portal/screen/contact-form/PROJECT/958942292/740736</t>
  </si>
  <si>
    <t>2500-750</t>
  </si>
  <si>
    <t>CALDAS DA RAINHA</t>
  </si>
  <si>
    <t>RUA DAS MINAS 2 ZONA INDUSTRIAL ETRADA DA FOZ DO A</t>
  </si>
  <si>
    <t>https://ec.europa.eu/info/funding-tenders/opportunities/portal/screen/contact-form/PROJECT/958304323/740736</t>
  </si>
  <si>
    <t>BDI DEFENCE INSTITUTE</t>
  </si>
  <si>
    <t>https://ec.europa.eu/info/funding-tenders/opportunities/portal/screen/contact-form/PROJECT/951904845/740736</t>
  </si>
  <si>
    <t>IE6517956C</t>
  </si>
  <si>
    <t>NEWBRIDGE</t>
  </si>
  <si>
    <t>DEPARTMENT OF DEFENCE</t>
  </si>
  <si>
    <t>https://ec.europa.eu/info/funding-tenders/opportunities/portal/screen/contact-form/PROJECT/999906750/740736</t>
  </si>
  <si>
    <t>https://ec.europa.eu/info/funding-tenders/opportunities/portal/screen/contact-form/PROJECT/952213790/740736</t>
  </si>
  <si>
    <t>https://ec.europa.eu/info/funding-tenders/opportunities/portal/screen/contact-form/PROJECT/915056194/740736</t>
  </si>
  <si>
    <t>https://ec.europa.eu/info/funding-tenders/opportunities/portal/screen/contact-form/PROJECT/999733314/700643</t>
  </si>
  <si>
    <t>SafeShore</t>
  </si>
  <si>
    <t>https://ec.europa.eu/info/funding-tenders/opportunities/portal/screen/contact-form/PROJECT/999863585/700643</t>
  </si>
  <si>
    <t>https://ec.europa.eu/info/funding-tenders/opportunities/portal/screen/contact-form/PROJECT/935269345/700643</t>
  </si>
  <si>
    <t>RO484091</t>
  </si>
  <si>
    <t>STR GHEORGHE PETRASCU 67 ETAJ 4 CAMERA 401 SECTOR 3</t>
  </si>
  <si>
    <t>IOEL</t>
  </si>
  <si>
    <t>INSTITUTUL DE OPTOELECTRONICA SA</t>
  </si>
  <si>
    <t>https://ec.europa.eu/info/funding-tenders/opportunities/portal/screen/contact-form/PROJECT/999847677/700643</t>
  </si>
  <si>
    <t>https://ec.europa.eu/info/funding-tenders/opportunities/portal/screen/contact-form/PROJECT/926269782/700643</t>
  </si>
  <si>
    <t>IL512211905</t>
  </si>
  <si>
    <t>Acco</t>
  </si>
  <si>
    <t>KIBUTZ EIN HAMIFRATZ</t>
  </si>
  <si>
    <t>Dr. Frucht Systems Ltd.</t>
  </si>
  <si>
    <t>DR FRUCHT SYSTEMS LTD</t>
  </si>
  <si>
    <t>https://ec.europa.eu/info/funding-tenders/opportunities/portal/screen/contact-form/PROJECT/961558479/700643</t>
  </si>
  <si>
    <t>https://ec.europa.eu/info/funding-tenders/opportunities/portal/screen/contact-form/PROJECT/926411984/700643</t>
  </si>
  <si>
    <t>BG121722373</t>
  </si>
  <si>
    <t>JK DARVENITSA KLIMENT OHRIDSKI BLVD BL 19 VH V ET 1 OFFICE 3</t>
  </si>
  <si>
    <t>OPTIX AD</t>
  </si>
  <si>
    <t>https://ec.europa.eu/info/funding-tenders/opportunities/portal/screen/contact-form/PROJECT/925879842/700643</t>
  </si>
  <si>
    <t>BE0267362484</t>
  </si>
  <si>
    <t>ZEELAAN 48</t>
  </si>
  <si>
    <t>POLITIEZONE: DE PANNE - KOKSIJDE - NIEUWPOORT</t>
  </si>
  <si>
    <t>https://ec.europa.eu/info/funding-tenders/opportunities/portal/screen/contact-form/PROJECT/999831575/700643</t>
  </si>
  <si>
    <t>ERM – KMS</t>
  </si>
  <si>
    <t>https://ec.europa.eu/info/funding-tenders/opportunities/portal/screen/contact-form/PROJECT/952213790/700643</t>
  </si>
  <si>
    <t>https://ec.europa.eu/info/funding-tenders/opportunities/portal/screen/contact-form/PROJECT/926255814/700643</t>
  </si>
  <si>
    <t>CZ60738821</t>
  </si>
  <si>
    <t>OLOMOUCKA C EV 84 CERNOVICE</t>
  </si>
  <si>
    <t>TG DRIVES SRO</t>
  </si>
  <si>
    <t>https://ec.europa.eu/info/funding-tenders/opportunities/portal/screen/contact-form/PROJECT/937433609/700643</t>
  </si>
  <si>
    <t>B-dul GENIULUI, 42B</t>
  </si>
  <si>
    <t>SERVICIUL DE PROTECTIE SI PAZA</t>
  </si>
  <si>
    <t>https://ec.europa.eu/info/funding-tenders/opportunities/portal/screen/contact-form/PROJECT/999897729/700478</t>
  </si>
  <si>
    <t>https://ec.europa.eu/info/funding-tenders/opportunities/portal/screen/contact-form/PROJECT/952567840/700478</t>
  </si>
  <si>
    <t>E14 3BS</t>
  </si>
  <si>
    <t>4 FELSTEAD GARDENS CUBITT TOWN</t>
  </si>
  <si>
    <t>https://ec.europa.eu/info/funding-tenders/opportunities/portal/screen/contact-form/PROJECT/999654356/700478</t>
  </si>
  <si>
    <t>https://ec.europa.eu/info/funding-tenders/opportunities/portal/screen/contact-form/PROJECT/999611385/700478</t>
  </si>
  <si>
    <t>https://ec.europa.eu/info/funding-tenders/opportunities/portal/screen/contact-form/PROJECT/998627417/700478</t>
  </si>
  <si>
    <t>https://ec.europa.eu/info/funding-tenders/opportunities/portal/screen/contact-form/PROJECT/999938275/700478</t>
  </si>
  <si>
    <t>FR75393135298</t>
  </si>
  <si>
    <t>CS GROUP - FRANCE</t>
  </si>
  <si>
    <t>CS GROUP-FRANCE</t>
  </si>
  <si>
    <t>https://ec.europa.eu/info/funding-tenders/opportunities/portal/screen/contact-form/PROJECT/996384874/700478</t>
  </si>
  <si>
    <t>Paris - La Défense</t>
  </si>
  <si>
    <t>Grande Arche - Tour Sequoia</t>
  </si>
  <si>
    <t>MINISTERE DE LA TRANSITION ECOLOGIQUE</t>
  </si>
  <si>
    <t>https://ec.europa.eu/info/funding-tenders/opportunities/portal/screen/contact-form/PROJECT/951519755/700478</t>
  </si>
  <si>
    <t>https://ec.europa.eu/info/funding-tenders/opportunities/portal/screen/contact-form/PROJECT/991816077/700478</t>
  </si>
  <si>
    <t>LAUREA UNIVERSITY OF APPLIED SCIENCES</t>
  </si>
  <si>
    <t>https://ec.europa.eu/info/funding-tenders/opportunities/portal/screen/contact-form/PROJECT/996125981/700478</t>
  </si>
  <si>
    <t>TELESTO INFORMATION AND COMMUNICATION TECHNOLOGIES</t>
  </si>
  <si>
    <t>https://ec.europa.eu/info/funding-tenders/opportunities/portal/screen/contact-form/PROJECT/936719010/653879</t>
  </si>
  <si>
    <t>LU18966506</t>
  </si>
  <si>
    <t>RUE DE TREVES 4</t>
  </si>
  <si>
    <t>LuxAirport</t>
  </si>
  <si>
    <t>SOCIETE DE L AEROPORT DE LUXEMBOURG SA</t>
  </si>
  <si>
    <t>FLYSEC</t>
  </si>
  <si>
    <t>https://ec.europa.eu/info/funding-tenders/opportunities/portal/screen/contact-form/PROJECT/999937984/653879</t>
  </si>
  <si>
    <t>https://ec.europa.eu/info/funding-tenders/opportunities/portal/screen/contact-form/PROJECT/999978239/653879</t>
  </si>
  <si>
    <t>"NCSR ""D"""</t>
  </si>
  <si>
    <t>https://ec.europa.eu/info/funding-tenders/opportunities/portal/screen/contact-form/PROJECT/931046450/653879</t>
  </si>
  <si>
    <t>DE261999325</t>
  </si>
  <si>
    <t>KURFURSTENSTRASSE 56</t>
  </si>
  <si>
    <t>ERAU</t>
  </si>
  <si>
    <t>EMBRY-RIDDLE AERONAUTICAL DEUTSCHLAND GMBH</t>
  </si>
  <si>
    <t>https://ec.europa.eu/info/funding-tenders/opportunities/portal/screen/contact-form/PROJECT/991818017/653879</t>
  </si>
  <si>
    <t>EPSILON INTERNATIONAL SA</t>
  </si>
  <si>
    <t>https://ec.europa.eu/info/funding-tenders/opportunities/portal/screen/contact-form/PROJECT/988419816/653879</t>
  </si>
  <si>
    <t>https://ec.europa.eu/info/funding-tenders/opportunities/portal/screen/contact-form/PROJECT/999878620/653879</t>
  </si>
  <si>
    <t>uni.lu</t>
  </si>
  <si>
    <t>https://ec.europa.eu/info/funding-tenders/opportunities/portal/screen/contact-form/PROJECT/950293966/653879</t>
  </si>
  <si>
    <t>IL514400514</t>
  </si>
  <si>
    <t>HASHARON 2</t>
  </si>
  <si>
    <t>C.G - SMARTECH</t>
  </si>
  <si>
    <t>CG SMARTECH LTD</t>
  </si>
  <si>
    <t>https://ec.europa.eu/info/funding-tenders/opportunities/portal/screen/contact-form/PROJECT/999698588/653879</t>
  </si>
  <si>
    <t>https://ec.europa.eu/info/funding-tenders/opportunities/portal/screen/contact-form/PROJECT/990474082/653879</t>
  </si>
  <si>
    <t>https://ec.europa.eu/info/funding-tenders/opportunities/portal/screen/contact-form/PROJECT/999791126/653879</t>
  </si>
  <si>
    <t>https://ec.europa.eu/info/funding-tenders/opportunities/portal/screen/contact-form/PROJECT/950130327/778571</t>
  </si>
  <si>
    <t>PT505350173</t>
  </si>
  <si>
    <t>RUA CASAL DO CANAS 2 ZONA INDUSTRIAL DE ALFRAGIDE</t>
  </si>
  <si>
    <t>VISION BOX - SOLUCOES DE VISAO PORCOMPUTADOR SA</t>
  </si>
  <si>
    <t>Smart-Trust</t>
  </si>
  <si>
    <t>https://ec.europa.eu/info/funding-tenders/opportunities/portal/screen/contact-form/PROJECT/999981828/700626</t>
  </si>
  <si>
    <t>iBorderCtrl</t>
  </si>
  <si>
    <t>https://ec.europa.eu/info/funding-tenders/opportunities/portal/screen/contact-form/PROJECT/945958260/700626</t>
  </si>
  <si>
    <t>HU15720890</t>
  </si>
  <si>
    <t>TEVE U. 4-6</t>
  </si>
  <si>
    <t>ORSZAGOS RENDOR - FOKAPITANYSAG</t>
  </si>
  <si>
    <t>https://ec.europa.eu/info/funding-tenders/opportunities/portal/screen/contact-form/PROJECT/999654356/700626</t>
  </si>
  <si>
    <t>https://ec.europa.eu/info/funding-tenders/opportunities/portal/screen/contact-form/PROJECT/954021676/700626</t>
  </si>
  <si>
    <t>CY10300648F</t>
  </si>
  <si>
    <t>KO 8 GERMASOGEIA</t>
  </si>
  <si>
    <t>STREMBLE</t>
  </si>
  <si>
    <t>STREMBLE VENTURES LTD</t>
  </si>
  <si>
    <t>https://ec.europa.eu/info/funding-tenders/opportunities/portal/screen/contact-form/PROJECT/928014715/700626</t>
  </si>
  <si>
    <t>PL5222997410</t>
  </si>
  <si>
    <t>02 495</t>
  </si>
  <si>
    <t>UL TOMCIA PALUCHA 14/47</t>
  </si>
  <si>
    <t>JAS TECHNOLOGIE</t>
  </si>
  <si>
    <t>JAS TECHNOLOGIE SPOLKA Z OGRANICZONA ODPOWIEDZIALNOSCIA</t>
  </si>
  <si>
    <t>https://ec.europa.eu/info/funding-tenders/opportunities/portal/screen/contact-form/PROJECT/999969509/700626</t>
  </si>
  <si>
    <t>INSTYTUT TECHNIK TELEKOMUNIKACYJNYCH I INFORMATYCZENYCH</t>
  </si>
  <si>
    <t>https://ec.europa.eu/info/funding-tenders/opportunities/portal/screen/contact-form/PROJECT/942993261/700626</t>
  </si>
  <si>
    <t>PL5212921032</t>
  </si>
  <si>
    <t>AL. NIEPODLEGLOSCI 100</t>
  </si>
  <si>
    <t>BORDER GUARD OF THE REPUBLIC OF POLAND</t>
  </si>
  <si>
    <t>KOMENDA GLOWNA STRAZY GRANICZNEJ</t>
  </si>
  <si>
    <t>https://ec.europa.eu/info/funding-tenders/opportunities/portal/screen/contact-form/PROJECT/999827307/700626</t>
  </si>
  <si>
    <t>https://ec.europa.eu/info/funding-tenders/opportunities/portal/screen/contact-form/PROJECT/943032352/700626</t>
  </si>
  <si>
    <t>LV90000086402</t>
  </si>
  <si>
    <t>RUDOLFA STREET 5</t>
  </si>
  <si>
    <t>BSG</t>
  </si>
  <si>
    <t>LATVIAN STATE BORDER GUARD</t>
  </si>
  <si>
    <t>https://ec.europa.eu/info/funding-tenders/opportunities/portal/screen/contact-form/PROJECT/972052036/700626</t>
  </si>
  <si>
    <t>https://ec.europa.eu/info/funding-tenders/opportunities/portal/screen/contact-form/PROJECT/947337891/700626</t>
  </si>
  <si>
    <t>LU17535424</t>
  </si>
  <si>
    <t>RUE JEAN ENGLING 12</t>
  </si>
  <si>
    <t>ED LUXEMBOURG</t>
  </si>
  <si>
    <t>EUROPEAN DYNAMICS LUXEMBOURG SA</t>
  </si>
  <si>
    <t>https://ec.europa.eu/info/funding-tenders/opportunities/portal/screen/contact-form/PROJECT/928175832/700626</t>
  </si>
  <si>
    <t>HU24180797</t>
  </si>
  <si>
    <t>ANDY ENDRE UTCA 19</t>
  </si>
  <si>
    <t>BIOSEC GROUP KFT</t>
  </si>
  <si>
    <t>BIOSEC GROUP KORLATOLT FELELOSSEGU TARSASAG</t>
  </si>
  <si>
    <t>https://ec.europa.eu/info/funding-tenders/opportunities/portal/screen/contact-form/PROJECT/999847580/700626</t>
  </si>
  <si>
    <t>https://ec.europa.eu/info/funding-tenders/opportunities/portal/screen/contact-form/PROJECT/950910304/700626</t>
  </si>
  <si>
    <t>CAMINO FUENTE DE LA MORA 1</t>
  </si>
  <si>
    <t>https://ec.europa.eu/info/funding-tenders/opportunities/portal/screen/contact-form/PROJECT/999832351/700259</t>
  </si>
  <si>
    <t>https://ec.europa.eu/info/funding-tenders/opportunities/portal/screen/contact-form/PROJECT/999891521/700259</t>
  </si>
  <si>
    <t>https://ec.europa.eu/info/funding-tenders/opportunities/portal/screen/contact-form/PROJECT/999887835/700259</t>
  </si>
  <si>
    <t>https://ec.europa.eu/info/funding-tenders/opportunities/portal/screen/contact-form/PROJECT/969140484/700259</t>
  </si>
  <si>
    <t>Intrepid Minds Ltd</t>
  </si>
  <si>
    <t>https://ec.europa.eu/info/funding-tenders/opportunities/portal/screen/contact-form/PROJECT/999969509/700259</t>
  </si>
  <si>
    <t>https://ec.europa.eu/info/funding-tenders/opportunities/portal/screen/contact-form/PROJECT/999606147/700259</t>
  </si>
  <si>
    <t>https://ec.europa.eu/info/funding-tenders/opportunities/portal/screen/contact-form/PROJECT/942993261/700259</t>
  </si>
  <si>
    <t>https://ec.europa.eu/info/funding-tenders/opportunities/portal/screen/contact-form/PROJECT/999868047/700259</t>
  </si>
  <si>
    <t>https://ec.europa.eu/info/funding-tenders/opportunities/portal/screen/contact-form/PROJECT/933094508/700259</t>
  </si>
  <si>
    <t>https://ec.europa.eu/info/funding-tenders/opportunities/portal/screen/contact-form/PROJECT/999984156/700259</t>
  </si>
  <si>
    <t>Northumbria University</t>
  </si>
  <si>
    <t>PRIFYSGOL ABERTAWE</t>
  </si>
  <si>
    <t>Project</t>
  </si>
  <si>
    <t>TAL OROQQ</t>
  </si>
  <si>
    <t>UNIVERSITY OF MALTA</t>
  </si>
  <si>
    <t>https://ec.europa.eu/info/funding-tenders/opportunities/portal/screen/contact-form/PROJECT/923093032/101021271</t>
  </si>
  <si>
    <t>TORVGATA 2</t>
  </si>
  <si>
    <t>JRCC NORWAY</t>
  </si>
  <si>
    <t>HOVEDREDNINGSSENTRALEN</t>
  </si>
  <si>
    <t>AI-ARC</t>
  </si>
  <si>
    <t>https://ec.europa.eu/info/funding-tenders/opportunities/portal/screen/contact-form/PROJECT/999974844/101021271</t>
  </si>
  <si>
    <t>https://ec.europa.eu/info/funding-tenders/opportunities/portal/screen/contact-form/PROJECT/999903064/101021271</t>
  </si>
  <si>
    <t>UNIVERSITY OF TURKU</t>
  </si>
  <si>
    <t>https://ec.europa.eu/info/funding-tenders/opportunities/portal/screen/contact-form/PROJECT/997981688/101021271</t>
  </si>
  <si>
    <t>https://ec.europa.eu/info/funding-tenders/opportunities/portal/screen/contact-form/PROJECT/999908205/101021271</t>
  </si>
  <si>
    <t>THALES ALENIA SPACE FRANCE SAS</t>
  </si>
  <si>
    <t>https://ec.europa.eu/info/funding-tenders/opportunities/portal/screen/contact-form/PROJECT/973110403/101021271</t>
  </si>
  <si>
    <t>FI21667664</t>
  </si>
  <si>
    <t>FREDRIKINKATU 55 A</t>
  </si>
  <si>
    <t>https://ec.europa.eu/info/funding-tenders/opportunities/portal/screen/contact-form/PROJECT/951925991/101021271</t>
  </si>
  <si>
    <t>https://ec.europa.eu/info/funding-tenders/opportunities/portal/screen/contact-form/PROJECT/922765366/101021271</t>
  </si>
  <si>
    <t>IS98786</t>
  </si>
  <si>
    <t>SKOGARHLIA 14</t>
  </si>
  <si>
    <t>ICELAND COAST GUARD</t>
  </si>
  <si>
    <t>LANDHELGISGAESLA ISLANDS (ICELAND COAST GUARD)</t>
  </si>
  <si>
    <t>https://ec.europa.eu/info/funding-tenders/opportunities/portal/screen/contact-form/PROJECT/984449606/101021271</t>
  </si>
  <si>
    <t>TR7420033451</t>
  </si>
  <si>
    <t>Orhan Veli Kanik Cd. No:3 Eryilmaz Plaza K:3</t>
  </si>
  <si>
    <t>Sampas</t>
  </si>
  <si>
    <t>Sampas Bilisim Ve Iletisim Sistemleri Sanayi Ve Ticaret A.S.</t>
  </si>
  <si>
    <t>https://ec.europa.eu/info/funding-tenders/opportunities/portal/screen/contact-form/PROJECT/899956689/101021271</t>
  </si>
  <si>
    <t>FR87817625247</t>
  </si>
  <si>
    <t>28 RUE BARGUE</t>
  </si>
  <si>
    <t>ATHANOR ENGINEERING</t>
  </si>
  <si>
    <t>https://ec.europa.eu/info/funding-tenders/opportunities/portal/screen/contact-form/PROJECT/999537083/101021271</t>
  </si>
  <si>
    <t>https://ec.europa.eu/info/funding-tenders/opportunities/portal/screen/contact-form/PROJECT/892106673/101021271</t>
  </si>
  <si>
    <t>https://ec.europa.eu/info/funding-tenders/opportunities/portal/screen/contact-form/PROJECT/998215943/101021271</t>
  </si>
  <si>
    <t>AVENUE DES ART 46</t>
  </si>
  <si>
    <t>EUROPEAN ORGANISATION FOR SECURITY</t>
  </si>
  <si>
    <t>https://ec.europa.eu/info/funding-tenders/opportunities/portal/screen/contact-form/PROJECT/999613422/101021271</t>
  </si>
  <si>
    <t>https://ec.europa.eu/info/funding-tenders/opportunities/portal/screen/contact-form/PROJECT/925959091/101021271</t>
  </si>
  <si>
    <t>IT12545871001</t>
  </si>
  <si>
    <t>VIA DEI LIMONI 29B</t>
  </si>
  <si>
    <t>STUDIOBDM SRL</t>
  </si>
  <si>
    <t>https://ec.europa.eu/info/funding-tenders/opportunities/portal/screen/contact-form/PROJECT/997899044/101021271</t>
  </si>
  <si>
    <t>https://ec.europa.eu/info/funding-tenders/opportunities/portal/screen/contact-form/PROJECT/999984059/101021271</t>
  </si>
  <si>
    <t>https://ec.europa.eu/info/funding-tenders/opportunities/portal/screen/contact-form/PROJECT/951904845/101021271</t>
  </si>
  <si>
    <t>https://ec.europa.eu/info/funding-tenders/opportunities/portal/screen/contact-form/PROJECT/991816077/101021271</t>
  </si>
  <si>
    <t>https://ec.europa.eu/info/funding-tenders/opportunities/portal/screen/contact-form/PROJECT/999847871/101021271</t>
  </si>
  <si>
    <t>https://ec.europa.eu/info/funding-tenders/opportunities/portal/screen/contact-form/PROJECT/904959658/101021271</t>
  </si>
  <si>
    <t>ESA74448515</t>
  </si>
  <si>
    <t>SIERO</t>
  </si>
  <si>
    <t>DE LA POMARADA 76</t>
  </si>
  <si>
    <t>TREE TECHNOLOGY SA</t>
  </si>
  <si>
    <t>https://ec.europa.eu/info/funding-tenders/opportunities/portal/screen/contact-form/PROJECT/893166204/101021271</t>
  </si>
  <si>
    <t>FR29539370478</t>
  </si>
  <si>
    <t>22 AVENUE DUQUESNE</t>
  </si>
  <si>
    <t>VENTURA</t>
  </si>
  <si>
    <t>VENTURA ASSOCIATES FRANCE</t>
  </si>
  <si>
    <t>https://ec.europa.eu/info/funding-tenders/opportunities/portal/screen/contact-form/PROJECT/999981828/101021866</t>
  </si>
  <si>
    <t>CRiTERIA</t>
  </si>
  <si>
    <t>https://ec.europa.eu/info/funding-tenders/opportunities/portal/screen/contact-form/PROJECT/921186788/101021866</t>
  </si>
  <si>
    <t>SE2021000076</t>
  </si>
  <si>
    <t>POLISMYNDIGHETEN SWEDISH POLICE AUTHORITY</t>
  </si>
  <si>
    <t>https://ec.europa.eu/info/funding-tenders/opportunities/portal/screen/contact-form/PROJECT/999816637/101021866</t>
  </si>
  <si>
    <t>https://ec.europa.eu/info/funding-tenders/opportunities/portal/screen/contact-form/PROJECT/936096561/101021866</t>
  </si>
  <si>
    <t>EL090193521</t>
  </si>
  <si>
    <t>MAYROMMATAION 43</t>
  </si>
  <si>
    <t>ARSIS - ASSOCIATION FOR THESOCIAL SUPPORT OF YOUTH</t>
  </si>
  <si>
    <t>ARSIS KOINONIKI ORGANOSI YPOSTIRIXIS NEON</t>
  </si>
  <si>
    <t>https://ec.europa.eu/info/funding-tenders/opportunities/portal/screen/contact-form/PROJECT/917884520/101021866</t>
  </si>
  <si>
    <t>IT13938821009</t>
  </si>
  <si>
    <t>K&amp;I srls</t>
  </si>
  <si>
    <t>CONOSCENZA E INNOVAZIONE SOCIETA ARESPONSABILITA LIMITATA SEMPLIFICATA</t>
  </si>
  <si>
    <t>https://ec.europa.eu/info/funding-tenders/opportunities/portal/screen/contact-form/PROJECT/999989782/101021866</t>
  </si>
  <si>
    <t>https://ec.europa.eu/info/funding-tenders/opportunities/portal/screen/contact-form/PROJECT/999887059/101021866</t>
  </si>
  <si>
    <t>https://ec.europa.eu/info/funding-tenders/opportunities/portal/screen/contact-form/PROJECT/951813471/101021866</t>
  </si>
  <si>
    <t>EPBG</t>
  </si>
  <si>
    <t>https://ec.europa.eu/info/funding-tenders/opportunities/portal/screen/contact-form/PROJECT/999644074/101021866</t>
  </si>
  <si>
    <t>https://ec.europa.eu/info/funding-tenders/opportunities/portal/screen/contact-form/PROJECT/931973673/101021866</t>
  </si>
  <si>
    <t>HR36162371878</t>
  </si>
  <si>
    <t>ULICA GRADA VUKOVARA 33</t>
  </si>
  <si>
    <t>https://ec.europa.eu/info/funding-tenders/opportunities/portal/screen/contact-form/PROJECT/998802502/101021866</t>
  </si>
  <si>
    <t>https://ec.europa.eu/info/funding-tenders/opportunities/portal/screen/contact-form/PROJECT/991663884/101021866</t>
  </si>
  <si>
    <t>https://ec.europa.eu/info/funding-tenders/opportunities/portal/screen/contact-form/PROJECT/952213790/101021866</t>
  </si>
  <si>
    <t>https://ec.europa.eu/info/funding-tenders/opportunities/portal/screen/contact-form/PROJECT/999739619/101021866</t>
  </si>
  <si>
    <t>https://ec.europa.eu/info/funding-tenders/opportunities/portal/screen/contact-form/PROJECT/997511626/101021866</t>
  </si>
  <si>
    <t>HENSOLDT ANALYTICS GMBH</t>
  </si>
  <si>
    <t>https://ec.europa.eu/info/funding-tenders/opportunities/portal/screen/contact-form/PROJECT/973290338/101021812</t>
  </si>
  <si>
    <t>SilentBorder</t>
  </si>
  <si>
    <t>https://ec.europa.eu/info/funding-tenders/opportunities/portal/screen/contact-form/PROJECT/894636045/101021812</t>
  </si>
  <si>
    <t>EE102069978</t>
  </si>
  <si>
    <t>MUSTAMAE LINNAOSA, MAEALUSE TN 2/1,</t>
  </si>
  <si>
    <t>GSCAN OU</t>
  </si>
  <si>
    <t>https://ec.europa.eu/info/funding-tenders/opportunities/portal/screen/contact-form/PROJECT/911601733/101021812</t>
  </si>
  <si>
    <t>EE100276271</t>
  </si>
  <si>
    <t>LOOTSA 8A</t>
  </si>
  <si>
    <t>ESTONIAN TAX AND CUSTOMS BOARD</t>
  </si>
  <si>
    <t>MAKSU- JA TOLLIAMETI</t>
  </si>
  <si>
    <t>https://ec.europa.eu/info/funding-tenders/opportunities/portal/screen/contact-form/PROJECT/999981731/101021812</t>
  </si>
  <si>
    <t>LINDER HOHE</t>
  </si>
  <si>
    <t>DEUTSCHES ZENTRUM FUR LUFT - UND RAUMFAHRT EV</t>
  </si>
  <si>
    <t>https://ec.europa.eu/info/funding-tenders/opportunities/portal/screen/contact-form/PROJECT/999980664/101021812</t>
  </si>
  <si>
    <t>https://ec.europa.eu/info/funding-tenders/opportunities/portal/screen/contact-form/PROJECT/951780976/101021812</t>
  </si>
  <si>
    <t>CHE116294345TVA</t>
  </si>
  <si>
    <t>PLACE DES ALPES 1</t>
  </si>
  <si>
    <t>SGS SOCIETE GENERALE DE SURVEILLANCE SA</t>
  </si>
  <si>
    <t>https://ec.europa.eu/info/funding-tenders/opportunities/portal/screen/contact-form/PROJECT/999976881/101021812</t>
  </si>
  <si>
    <t>https://ec.europa.eu/info/funding-tenders/opportunities/portal/screen/contact-form/PROJECT/891475591/101021812</t>
  </si>
  <si>
    <t>TR1460293101</t>
  </si>
  <si>
    <t>Çankaya</t>
  </si>
  <si>
    <t>Eskişehir Yolu Yerleşkesi A Blok No:151 Üniversiteler Mahallesi Dumlupınar Bulvarı</t>
  </si>
  <si>
    <t>DG Customs Enforcement</t>
  </si>
  <si>
    <t>MINISTRY OF TRADE</t>
  </si>
  <si>
    <t>https://ec.europa.eu/info/funding-tenders/opportunities/portal/screen/contact-form/PROJECT/911623558/101021812</t>
  </si>
  <si>
    <t>FI02454428</t>
  </si>
  <si>
    <t>OPASTINSILTA 12 B</t>
  </si>
  <si>
    <t>NATIONAL BOARD OFCUSTOMS</t>
  </si>
  <si>
    <t>TULLI</t>
  </si>
  <si>
    <t>https://ec.europa.eu/info/funding-tenders/opportunities/portal/screen/contact-form/PROJECT/999895013/101021812</t>
  </si>
  <si>
    <t>UNIVERSITY OF TARTU</t>
  </si>
  <si>
    <t>https://ec.europa.eu/info/funding-tenders/opportunities/portal/screen/contact-form/PROJECT/936813682/883356</t>
  </si>
  <si>
    <t>NO982531950MVA</t>
  </si>
  <si>
    <t>FRIDTJOF NANSENS VEI 14</t>
  </si>
  <si>
    <t>Politidirektoratet</t>
  </si>
  <si>
    <t>POLITIDIREKTORATET</t>
  </si>
  <si>
    <t>iMARS</t>
  </si>
  <si>
    <t>https://ec.europa.eu/info/funding-tenders/opportunities/portal/screen/contact-form/PROJECT/905111269/883356</t>
  </si>
  <si>
    <t>FR72325020733</t>
  </si>
  <si>
    <t>MARNE LA VALLEE CEDEX 3</t>
  </si>
  <si>
    <t>22 AVENUE DE L'EUROPE, PARC D'ACTIVITE GUSTAVE EIFFEL, BUSSY-SAINT-GEORGES</t>
  </si>
  <si>
    <t>SURYS</t>
  </si>
  <si>
    <t>https://ec.europa.eu/info/funding-tenders/opportunities/portal/screen/contact-form/PROJECT/911255928/883356</t>
  </si>
  <si>
    <t>EL090169846</t>
  </si>
  <si>
    <t>4 KANELLOPOULOU AVENUE</t>
  </si>
  <si>
    <t>https://ec.europa.eu/info/funding-tenders/opportunities/portal/screen/contact-form/PROJECT/999977851/883356</t>
  </si>
  <si>
    <t>https://ec.europa.eu/info/funding-tenders/opportunities/portal/screen/contact-form/PROJECT/999991334/883356</t>
  </si>
  <si>
    <t>https://ec.europa.eu/info/funding-tenders/opportunities/portal/screen/contact-form/PROJECT/950130327/883356</t>
  </si>
  <si>
    <t>https://ec.europa.eu/info/funding-tenders/opportunities/portal/screen/contact-form/PROJECT/911351958/883356</t>
  </si>
  <si>
    <t>PT500792887</t>
  </si>
  <si>
    <t>1000-042</t>
  </si>
  <si>
    <t>AV. ANTÓNIO JOSÉ DE ALMEIDA</t>
  </si>
  <si>
    <t>INCM</t>
  </si>
  <si>
    <t>IMPRENSA NACIONAL - CASA DA MOEDA, S. A.</t>
  </si>
  <si>
    <t>https://ec.europa.eu/info/funding-tenders/opportunities/portal/screen/contact-form/PROJECT/999993953/883356</t>
  </si>
  <si>
    <t>https://ec.europa.eu/info/funding-tenders/opportunities/portal/screen/contact-form/PROJECT/899049254/883356</t>
  </si>
  <si>
    <t>NO922935815MVA</t>
  </si>
  <si>
    <t>RAUFOSSVEGEN 40</t>
  </si>
  <si>
    <t>MOBAI AS</t>
  </si>
  <si>
    <t>https://ec.europa.eu/info/funding-tenders/opportunities/portal/screen/contact-form/PROJECT/999827307/883356</t>
  </si>
  <si>
    <t>https://ec.europa.eu/info/funding-tenders/opportunities/portal/screen/contact-form/PROJECT/999814309/883356</t>
  </si>
  <si>
    <t>2511 DP</t>
  </si>
  <si>
    <t>Turfmarkt 147</t>
  </si>
  <si>
    <t>MinBZK</t>
  </si>
  <si>
    <t>https://ec.europa.eu/info/funding-tenders/opportunities/portal/screen/contact-form/PROJECT/999792484/883356</t>
  </si>
  <si>
    <t>https://ec.europa.eu/info/funding-tenders/opportunities/portal/screen/contact-form/PROJECT/999529323/883356</t>
  </si>
  <si>
    <t>https://ec.europa.eu/info/funding-tenders/opportunities/portal/screen/contact-form/PROJECT/997900887/883356</t>
  </si>
  <si>
    <t>https://ec.europa.eu/info/funding-tenders/opportunities/portal/screen/contact-form/PROJECT/896242753/883356</t>
  </si>
  <si>
    <t>MD 2059</t>
  </si>
  <si>
    <t>PETRICANI 19</t>
  </si>
  <si>
    <t>IGPF MAI</t>
  </si>
  <si>
    <t>INSPECTORATUL GENERAL AL POLITIEI DE FRONTIERA AL MINISTERULUI AFACERILOR INTERNE</t>
  </si>
  <si>
    <t>https://ec.europa.eu/info/funding-tenders/opportunities/portal/screen/contact-form/PROJECT/916010868/883356</t>
  </si>
  <si>
    <t>PT600015955</t>
  </si>
  <si>
    <t>2734-506</t>
  </si>
  <si>
    <t>AV. CASAL DE CABANAS 1</t>
  </si>
  <si>
    <t>SERVICO DE ESTRANGEIROS E FRONTEIRAS PORTUGUESE IMMIGRATION AND BORDERS SERVICES</t>
  </si>
  <si>
    <t>https://ec.europa.eu/info/funding-tenders/opportunities/portal/screen/contact-form/PROJECT/951581641/883356</t>
  </si>
  <si>
    <t>NL851718310B01</t>
  </si>
  <si>
    <t>1412 GK</t>
  </si>
  <si>
    <t>PRINS WILLEM VAN ORANJELAAN 4</t>
  </si>
  <si>
    <t>EAB</t>
  </si>
  <si>
    <t>EUROPEAN ASSOCIATION FOR BIOMETRICS</t>
  </si>
  <si>
    <t>https://ec.europa.eu/info/funding-tenders/opportunities/portal/screen/contact-form/PROJECT/986100255/883356</t>
  </si>
  <si>
    <t>https://ec.europa.eu/info/funding-tenders/opportunities/portal/screen/contact-form/PROJECT/999900833/883356</t>
  </si>
  <si>
    <t>https://ec.europa.eu/info/funding-tenders/opportunities/portal/screen/contact-form/PROJECT/971490406/883356</t>
  </si>
  <si>
    <t>DE222661897</t>
  </si>
  <si>
    <t>https://ec.europa.eu/info/funding-tenders/opportunities/portal/screen/contact-form/PROJECT/912824806/883356</t>
  </si>
  <si>
    <t>KROONLAAN 145A</t>
  </si>
  <si>
    <t>FEDERALE POLITIE BELGIE - FODERALE POLEZEI BELGIEN</t>
  </si>
  <si>
    <t>POLICE FEDERALE BELGE</t>
  </si>
  <si>
    <t>https://ec.europa.eu/info/funding-tenders/opportunities/portal/screen/contact-form/PROJECT/999810623/883356</t>
  </si>
  <si>
    <t>CYPOL</t>
  </si>
  <si>
    <t>https://ec.europa.eu/info/funding-tenders/opportunities/portal/screen/contact-form/PROJECT/999526801/883356</t>
  </si>
  <si>
    <t>UNIVERSITATSSTRASSE 160</t>
  </si>
  <si>
    <t>IDMG</t>
  </si>
  <si>
    <t>https://ec.europa.eu/info/funding-tenders/opportunities/portal/screen/contact-form/PROJECT/999766294/883356</t>
  </si>
  <si>
    <t>Idemia Identity &amp; Security France</t>
  </si>
  <si>
    <t>VOLODYMYRSKA 26</t>
  </si>
  <si>
    <t>SBGS</t>
  </si>
  <si>
    <t>ADMINISTRATION OF THE STATE BORDER GUARD SERVICE OF UKRAINE</t>
  </si>
  <si>
    <t>SEVER BOCU 49</t>
  </si>
  <si>
    <t>TIMISOARATERRITORIAL INSPECTORATE OF BORDER POLICE</t>
  </si>
  <si>
    <t>INSPECTORATUL TERITORIAL AL POLITIEI DE FRONTIERA TIMISOARA</t>
  </si>
  <si>
    <t>https://ec.europa.eu/info/funding-tenders/opportunities/portal/screen/contact-form/PROJECT/999620503/883374</t>
  </si>
  <si>
    <t>INOV INSTITUTO DE ENGENHARIA DE SISTEMAS E COMPUTADORES, INOVACAO</t>
  </si>
  <si>
    <t>EFFECTOR</t>
  </si>
  <si>
    <t>https://ec.europa.eu/info/funding-tenders/opportunities/portal/screen/contact-form/PROJECT/911255928/883374</t>
  </si>
  <si>
    <t>https://ec.europa.eu/info/funding-tenders/opportunities/portal/screen/contact-form/PROJECT/999654356/883374</t>
  </si>
  <si>
    <t>https://ec.europa.eu/info/funding-tenders/opportunities/portal/screen/contact-form/PROJECT/999751938/883374</t>
  </si>
  <si>
    <t>https://ec.europa.eu/info/funding-tenders/opportunities/portal/screen/contact-form/PROJECT/999611385/883374</t>
  </si>
  <si>
    <t>https://ec.europa.eu/info/funding-tenders/opportunities/portal/screen/contact-form/PROJECT/999960488/883374</t>
  </si>
  <si>
    <t>https://ec.europa.eu/info/funding-tenders/opportunities/portal/screen/contact-form/PROJECT/999827307/883374</t>
  </si>
  <si>
    <t>https://ec.europa.eu/info/funding-tenders/opportunities/portal/screen/contact-form/PROJECT/998142126/883374</t>
  </si>
  <si>
    <t>https://ec.europa.eu/info/funding-tenders/opportunities/portal/screen/contact-form/PROJECT/953905955/883374</t>
  </si>
  <si>
    <t>Bulgarian Maritime Administration</t>
  </si>
  <si>
    <t>https://ec.europa.eu/info/funding-tenders/opportunities/portal/screen/contact-form/PROJECT/984400330/883374</t>
  </si>
  <si>
    <t>https://ec.europa.eu/info/funding-tenders/opportunities/portal/screen/contact-form/PROJECT/998381522/883374</t>
  </si>
  <si>
    <t>https://ec.europa.eu/info/funding-tenders/opportunities/portal/screen/contact-form/PROJECT/999836522/883374</t>
  </si>
  <si>
    <t>https://ec.europa.eu/info/funding-tenders/opportunities/portal/screen/contact-form/PROJECT/987804060/883374</t>
  </si>
  <si>
    <t>https://ec.europa.eu/info/funding-tenders/opportunities/portal/screen/contact-form/PROJECT/952709460/883374</t>
  </si>
  <si>
    <t>20 avenue de Segur TSA 60722</t>
  </si>
  <si>
    <t>SGMER</t>
  </si>
  <si>
    <t>https://ec.europa.eu/info/funding-tenders/opportunities/portal/screen/contact-form/PROJECT/898888234/883374</t>
  </si>
  <si>
    <t>BAR</t>
  </si>
  <si>
    <t>MARSALA TITA 7</t>
  </si>
  <si>
    <t>AMSPM</t>
  </si>
  <si>
    <t>UPRAVA POMORSKE SIGURNOSTI I UPRAVLJANJA LUKAMA</t>
  </si>
  <si>
    <t>https://ec.europa.eu/info/funding-tenders/opportunities/portal/screen/contact-form/PROJECT/920781328/883374</t>
  </si>
  <si>
    <t>Y.D.E.A.P.</t>
  </si>
  <si>
    <t>YPIRESIA DIACHEIRISIS EUROPAIKON KAI ANAPTYXIAKON PROGRAMMATON (Y.D.E.A.P.)</t>
  </si>
  <si>
    <t>https://ec.europa.eu/info/funding-tenders/opportunities/portal/screen/contact-form/PROJECT/911255928/883272</t>
  </si>
  <si>
    <t>BorderUAS</t>
  </si>
  <si>
    <t>https://ec.europa.eu/info/funding-tenders/opportunities/portal/screen/contact-form/PROJECT/911477670/883272</t>
  </si>
  <si>
    <t>https://ec.europa.eu/info/funding-tenders/opportunities/portal/screen/contact-form/PROJECT/926056091/883272</t>
  </si>
  <si>
    <t>MT22440628</t>
  </si>
  <si>
    <t>SCM 1001</t>
  </si>
  <si>
    <t>KALMARA</t>
  </si>
  <si>
    <t>SMARTCITY MALTA BUILDING SCM1001 RICASOLI</t>
  </si>
  <si>
    <t>MITLA</t>
  </si>
  <si>
    <t>MALTA INFORMATION TECHNOLOGY LAW ASSOCIATION</t>
  </si>
  <si>
    <t>https://ec.europa.eu/info/funding-tenders/opportunities/portal/screen/contact-form/PROJECT/999827307/883272</t>
  </si>
  <si>
    <t>https://ec.europa.eu/info/funding-tenders/opportunities/portal/screen/contact-form/PROJECT/999940991/883272</t>
  </si>
  <si>
    <t>https://ec.europa.eu/info/funding-tenders/opportunities/portal/screen/contact-form/PROJECT/920244821/883272</t>
  </si>
  <si>
    <t>RS104896728</t>
  </si>
  <si>
    <t>MAZURANICEVA 29/9</t>
  </si>
  <si>
    <t>DIRACS</t>
  </si>
  <si>
    <t>DIRIGENT ACOUSTICS DOO</t>
  </si>
  <si>
    <t>https://ec.europa.eu/info/funding-tenders/opportunities/portal/screen/contact-form/PROJECT/952127751/883272</t>
  </si>
  <si>
    <t>BG129010125</t>
  </si>
  <si>
    <t>KNYAGINYA MARIA LOUISA 46</t>
  </si>
  <si>
    <t>CHIEF DIRECTORATE BORDER POLICE</t>
  </si>
  <si>
    <t>GLAVNA DIREKTSIA GRANICHNA POLITSIA</t>
  </si>
  <si>
    <t>https://ec.europa.eu/info/funding-tenders/opportunities/portal/screen/contact-form/PROJECT/911211696/883272</t>
  </si>
  <si>
    <t>BY100678044</t>
  </si>
  <si>
    <t>VOLODARSKOGO 24</t>
  </si>
  <si>
    <t>STATE BORDER COMMITTEE OF THE REPUBLIC OF BELARUS</t>
  </si>
  <si>
    <t>https://ec.europa.eu/info/funding-tenders/opportunities/portal/screen/contact-form/PROJECT/955552336/883272</t>
  </si>
  <si>
    <t>https://ec.europa.eu/info/funding-tenders/opportunities/portal/screen/contact-form/PROJECT/896242753/883272</t>
  </si>
  <si>
    <t>https://ec.europa.eu/info/funding-tenders/opportunities/portal/screen/contact-form/PROJECT/954502214/883272</t>
  </si>
  <si>
    <t>ADDITESS</t>
  </si>
  <si>
    <t>ADDITESS ADVANCED INTEGRATED TECHNOLOGY SOLUTIONS &amp; SERVICES LTD</t>
  </si>
  <si>
    <t>https://ec.europa.eu/info/funding-tenders/opportunities/portal/screen/contact-form/PROJECT/999995893/883272</t>
  </si>
  <si>
    <t>FOUNDATION FOR RESEARCH AND TECHNOLOGYHELLAS</t>
  </si>
  <si>
    <t>https://ec.europa.eu/info/funding-tenders/opportunities/portal/screen/contact-form/PROJECT/897024185/883272</t>
  </si>
  <si>
    <t>https://ec.europa.eu/info/funding-tenders/opportunities/portal/screen/contact-form/PROJECT/898591123/883272</t>
  </si>
  <si>
    <t>https://ec.europa.eu/info/funding-tenders/opportunities/portal/screen/contact-form/PROJECT/924773848/883272</t>
  </si>
  <si>
    <t>EL090087411</t>
  </si>
  <si>
    <t>731 00</t>
  </si>
  <si>
    <t>BUILDING E4, TECHNICAL UNIVERSITY CAMPUS  COUNOUPIDIANA</t>
  </si>
  <si>
    <t>TECHNICAL UNIVERSITY OF CRETE</t>
  </si>
  <si>
    <t>https://ec.europa.eu/info/funding-tenders/opportunities/portal/screen/contact-form/PROJECT/952599753/883272</t>
  </si>
  <si>
    <t>IT01232470771</t>
  </si>
  <si>
    <t>VIA FERRUCCIO PARRI 44</t>
  </si>
  <si>
    <t>DIAN</t>
  </si>
  <si>
    <t>DIAN SRL</t>
  </si>
  <si>
    <t>https://ec.europa.eu/info/funding-tenders/opportunities/portal/screen/contact-form/PROJECT/911259032/883272</t>
  </si>
  <si>
    <t>BY194902593</t>
  </si>
  <si>
    <t>PROSPEKT NEZAVISIMOSTI 95, BUILDING 11, OFFICE 808</t>
  </si>
  <si>
    <t>FOUNDATION FOR PROMOTION OF INTERNATIONAL DIALOGUE AND COOPERATION INTERAKCIA</t>
  </si>
  <si>
    <t>LOCAL FOUNDATION FOR PROMOTION OF INTERNATIONAL DIALOGUE AND COOPERATION INTERAKCIA</t>
  </si>
  <si>
    <t>https://ec.europa.eu/info/funding-tenders/opportunities/portal/screen/contact-form/PROJECT/926110217/883272</t>
  </si>
  <si>
    <t>HR88714170137</t>
  </si>
  <si>
    <t>ILICA 36</t>
  </si>
  <si>
    <t>HYPERSPHERE LTD. FOR TECHNOLOGY DEVELOPMENT AND APPLICATION</t>
  </si>
  <si>
    <t>HIPERSFERA DOO ZA RAZVOJ I PRIMJENU TEHNOLOGIJA</t>
  </si>
  <si>
    <t>https://ec.europa.eu/info/funding-tenders/opportunities/portal/screen/contact-form/PROJECT/911304816/883272</t>
  </si>
  <si>
    <t>HR63786838321</t>
  </si>
  <si>
    <t>CIRE TRUHELKE 41</t>
  </si>
  <si>
    <t>AUDIO VIDEO TREND DOO ZA ZASTUPANJE, PROJEKTIRANJE I PROIZVODNJU PROFESIONALNE KOMUNIKACIJSKE OPEME</t>
  </si>
  <si>
    <t>https://ec.europa.eu/info/funding-tenders/opportunities/portal/screen/contact-form/PROJECT/973820443/882986</t>
  </si>
  <si>
    <t>OXFAM ITALIA ONLUS ASSOCIAZIONE</t>
  </si>
  <si>
    <t>ITFLOWS</t>
  </si>
  <si>
    <t>https://ec.europa.eu/info/funding-tenders/opportunities/portal/screen/contact-form/PROJECT/999986484/882986</t>
  </si>
  <si>
    <t>CALLE CAMPUS UNIVERSITARIO SN CERDANYOLA V</t>
  </si>
  <si>
    <t>UNIVERSIDAD AUTONOMA DE BARCELONA</t>
  </si>
  <si>
    <t>https://ec.europa.eu/info/funding-tenders/opportunities/portal/screen/contact-form/PROJECT/999749610/882986</t>
  </si>
  <si>
    <t>BUL</t>
  </si>
  <si>
    <t>https://ec.europa.eu/info/funding-tenders/opportunities/portal/screen/contact-form/PROJECT/995654076/882986</t>
  </si>
  <si>
    <t>FIZ Karlsruhe</t>
  </si>
  <si>
    <t>https://ec.europa.eu/info/funding-tenders/opportunities/portal/screen/contact-form/PROJECT/999548529/882986</t>
  </si>
  <si>
    <t>https://ec.europa.eu/info/funding-tenders/opportunities/portal/screen/contact-form/PROJECT/892106673/882986</t>
  </si>
  <si>
    <t>https://ec.europa.eu/info/funding-tenders/opportunities/portal/screen/contact-form/PROJECT/999902385/882986</t>
  </si>
  <si>
    <t>ISTITUTO UNIVERSITARIO EUROPEO</t>
  </si>
  <si>
    <t>https://ec.europa.eu/info/funding-tenders/opportunities/portal/screen/contact-form/PROJECT/913558514/882986</t>
  </si>
  <si>
    <t>ESG66795642</t>
  </si>
  <si>
    <t>C/ RAMON TURRO 183 1R 2A</t>
  </si>
  <si>
    <t>ASSOCIACIO OPEN CULTURAL CENTER</t>
  </si>
  <si>
    <t>https://ec.europa.eu/info/funding-tenders/opportunities/portal/screen/contact-form/PROJECT/998028636/882986</t>
  </si>
  <si>
    <t>IFW THE KIEL INSTITUTE FOR THE WORLD ECONOMY</t>
  </si>
  <si>
    <t>https://ec.europa.eu/info/funding-tenders/opportunities/portal/screen/contact-form/PROJECT/938395364/882986</t>
  </si>
  <si>
    <t>EL099533677</t>
  </si>
  <si>
    <t>79 ETHNIKIS ANTISTASIS, KATSIKAS</t>
  </si>
  <si>
    <t>TERRACOM</t>
  </si>
  <si>
    <t>TERRACOM AE</t>
  </si>
  <si>
    <t>https://ec.europa.eu/info/funding-tenders/opportunities/portal/screen/contact-form/PROJECT/999694708/882986</t>
  </si>
  <si>
    <t>https://ec.europa.eu/info/funding-tenders/opportunities/portal/screen/contact-form/PROJECT/999747670/882986</t>
  </si>
  <si>
    <t>https://ec.europa.eu/info/funding-tenders/opportunities/portal/screen/contact-form/PROJECT/998802502/882986</t>
  </si>
  <si>
    <t>https://ec.europa.eu/info/funding-tenders/opportunities/portal/screen/contact-form/PROJECT/919049102/882986</t>
  </si>
  <si>
    <t>IT13669721006</t>
  </si>
  <si>
    <t>VIA TOSCANA 12</t>
  </si>
  <si>
    <t>C.R.I.</t>
  </si>
  <si>
    <t>ASSOCIAZIONE DELLA CROCE ROSSA   ITALIANA</t>
  </si>
  <si>
    <t>https://ec.europa.eu/info/funding-tenders/opportunities/portal/screen/contact-form/PROJECT/999905004/833881</t>
  </si>
  <si>
    <t>ANDROMEDA</t>
  </si>
  <si>
    <t>https://ec.europa.eu/info/funding-tenders/opportunities/portal/screen/contact-form/PROJECT/952567840/833881</t>
  </si>
  <si>
    <t>https://ec.europa.eu/info/funding-tenders/opportunities/portal/screen/contact-form/PROJECT/911255928/833881</t>
  </si>
  <si>
    <t>https://ec.europa.eu/info/funding-tenders/opportunities/portal/screen/contact-form/PROJECT/905127759/833881</t>
  </si>
  <si>
    <t>BG817080126</t>
  </si>
  <si>
    <t>NIKOLAEVSKA 48</t>
  </si>
  <si>
    <t>STEMO</t>
  </si>
  <si>
    <t>STEMO OOD</t>
  </si>
  <si>
    <t>https://ec.europa.eu/info/funding-tenders/opportunities/portal/screen/contact-form/PROJECT/999654356/833881</t>
  </si>
  <si>
    <t>https://ec.europa.eu/info/funding-tenders/opportunities/portal/screen/contact-form/PROJECT/999419422/833881</t>
  </si>
  <si>
    <t>FONDAZIONE CMCC</t>
  </si>
  <si>
    <t>https://ec.europa.eu/info/funding-tenders/opportunities/portal/screen/contact-form/PROJECT/999611385/833881</t>
  </si>
  <si>
    <t>https://ec.europa.eu/info/funding-tenders/opportunities/portal/screen/contact-form/PROJECT/918056792/833881</t>
  </si>
  <si>
    <t>https://ec.europa.eu/info/funding-tenders/opportunities/portal/screen/contact-form/PROJECT/999960488/833881</t>
  </si>
  <si>
    <t>https://ec.europa.eu/info/funding-tenders/opportunities/portal/screen/contact-form/PROJECT/960510394/833881</t>
  </si>
  <si>
    <t>IT-CC</t>
  </si>
  <si>
    <t>https://ec.europa.eu/info/funding-tenders/opportunities/portal/screen/contact-form/PROJECT/999827307/833881</t>
  </si>
  <si>
    <t>https://ec.europa.eu/info/funding-tenders/opportunities/portal/screen/contact-form/PROJECT/953905955/833881</t>
  </si>
  <si>
    <t>https://ec.europa.eu/info/funding-tenders/opportunities/portal/screen/contact-form/PROJECT/984400330/833881</t>
  </si>
  <si>
    <t>https://ec.europa.eu/info/funding-tenders/opportunities/portal/screen/contact-form/PROJECT/911469716/833881</t>
  </si>
  <si>
    <t>RIMSKI TRG 46 PC VEKTRA</t>
  </si>
  <si>
    <t>MINISTRY OF TRANSPORT AND MARITIME AFFAIRS</t>
  </si>
  <si>
    <t>MINISTARSTVO SAOBRACAJA I POMORSTVA</t>
  </si>
  <si>
    <t>https://ec.europa.eu/info/funding-tenders/opportunities/portal/screen/contact-form/PROJECT/935560539/833881</t>
  </si>
  <si>
    <t>IT05204171002</t>
  </si>
  <si>
    <t>VIA DEL PESCACCIO 30</t>
  </si>
  <si>
    <t>CODIN</t>
  </si>
  <si>
    <t>CODIN - SOCIETA PER AZIONI</t>
  </si>
  <si>
    <t>https://ec.europa.eu/info/funding-tenders/opportunities/portal/screen/contact-form/PROJECT/961558479/833881</t>
  </si>
  <si>
    <t>https://ec.europa.eu/info/funding-tenders/opportunities/portal/screen/contact-form/PROJECT/987804060/833881</t>
  </si>
  <si>
    <t>https://ec.europa.eu/info/funding-tenders/opportunities/portal/screen/contact-form/PROJECT/991816077/833881</t>
  </si>
  <si>
    <t>https://ec.europa.eu/info/funding-tenders/opportunities/portal/screen/contact-form/PROJECT/898888234/833881</t>
  </si>
  <si>
    <t>https://ec.europa.eu/info/funding-tenders/opportunities/portal/screen/contact-form/PROJECT/920781328/833881</t>
  </si>
  <si>
    <t>https://ec.europa.eu/info/funding-tenders/opportunities/portal/screen/contact-form/PROJECT/999987745/833870</t>
  </si>
  <si>
    <t>PERCEPTIONS</t>
  </si>
  <si>
    <t>https://ec.europa.eu/info/funding-tenders/opportunities/portal/screen/contact-form/PROJECT/911255928/833870</t>
  </si>
  <si>
    <t>https://ec.europa.eu/info/funding-tenders/opportunities/portal/screen/contact-form/PROJECT/999839335/833870</t>
  </si>
  <si>
    <t>https://ec.europa.eu/info/funding-tenders/opportunities/portal/screen/contact-form/PROJECT/999886283/833870</t>
  </si>
  <si>
    <t>https://ec.europa.eu/info/funding-tenders/opportunities/portal/screen/contact-form/PROJECT/999993953/833870</t>
  </si>
  <si>
    <t>https://ec.europa.eu/info/funding-tenders/opportunities/portal/screen/contact-form/PROJECT/999827307/833870</t>
  </si>
  <si>
    <t>https://ec.europa.eu/info/funding-tenders/opportunities/portal/screen/contact-form/PROJECT/999625450/833870</t>
  </si>
  <si>
    <t>https://ec.europa.eu/info/funding-tenders/opportunities/portal/screen/contact-form/PROJECT/952127751/833870</t>
  </si>
  <si>
    <t>https://ec.europa.eu/info/funding-tenders/opportunities/portal/screen/contact-form/PROJECT/999842148/833870</t>
  </si>
  <si>
    <t>https://ec.europa.eu/info/funding-tenders/opportunities/portal/screen/contact-form/PROJECT/932686235/833870</t>
  </si>
  <si>
    <t>DE143455364</t>
  </si>
  <si>
    <t>ADENAUERPLATZ 1</t>
  </si>
  <si>
    <t>SINUS</t>
  </si>
  <si>
    <t>SINUS MARKT- UND SOZIALFORSCHUNG GMBH</t>
  </si>
  <si>
    <t>https://ec.europa.eu/info/funding-tenders/opportunities/portal/screen/contact-form/PROJECT/999859705/833870</t>
  </si>
  <si>
    <t>https://ec.europa.eu/info/funding-tenders/opportunities/portal/screen/contact-form/PROJECT/999548529/833870</t>
  </si>
  <si>
    <t>https://ec.europa.eu/info/funding-tenders/opportunities/portal/screen/contact-form/PROJECT/954502214/833870</t>
  </si>
  <si>
    <t>https://ec.europa.eu/info/funding-tenders/opportunities/portal/screen/contact-form/PROJECT/927578603/833870</t>
  </si>
  <si>
    <t>XK600278685</t>
  </si>
  <si>
    <t>SYLEJMAN VOKSHI BLOCK B ENTRY 2-1</t>
  </si>
  <si>
    <t>KCSS</t>
  </si>
  <si>
    <t>KOSOVAR CENTRE FOR SECURITY STUDIES</t>
  </si>
  <si>
    <t>https://ec.europa.eu/info/funding-tenders/opportunities/portal/screen/contact-form/PROJECT/986364871/833870</t>
  </si>
  <si>
    <t>ESG18401638</t>
  </si>
  <si>
    <t>CALLE SAN JERONIMO 27</t>
  </si>
  <si>
    <t>EURO-ARAB MANAGEMENT SCHOOL</t>
  </si>
  <si>
    <t>FUNDACION EUROARABE DE ALTOS ESTUDIOS</t>
  </si>
  <si>
    <t>https://ec.europa.eu/info/funding-tenders/opportunities/portal/screen/contact-form/PROJECT/961558479/833870</t>
  </si>
  <si>
    <t>https://ec.europa.eu/info/funding-tenders/opportunities/portal/screen/contact-form/PROJECT/999882015/833870</t>
  </si>
  <si>
    <t>https://ec.europa.eu/info/funding-tenders/opportunities/portal/screen/contact-form/PROJECT/969470478/833870</t>
  </si>
  <si>
    <t>https://ec.europa.eu/info/funding-tenders/opportunities/portal/screen/contact-form/PROJECT/963194384/833870</t>
  </si>
  <si>
    <t>PLACE DES ORPHELINS 1A MAISON DES ASSOCIATIONS</t>
  </si>
  <si>
    <t>AADL</t>
  </si>
  <si>
    <t>ASSOCIATION DES AGENCES DE LA DEMOCRATIE LOCALE</t>
  </si>
  <si>
    <t>https://ec.europa.eu/info/funding-tenders/opportunities/portal/screen/contact-form/PROJECT/984286064/833870</t>
  </si>
  <si>
    <t>https://ec.europa.eu/info/funding-tenders/opportunities/portal/screen/contact-form/PROJECT/931207373/833870</t>
  </si>
  <si>
    <t>SAINT MARON 8</t>
  </si>
  <si>
    <t>CARITAS</t>
  </si>
  <si>
    <t>KOINONIA CARITAS CYPRUS</t>
  </si>
  <si>
    <t>https://ec.europa.eu/info/funding-tenders/opportunities/portal/screen/contact-form/PROJECT/999902870/833870</t>
  </si>
  <si>
    <t>https://ec.europa.eu/info/funding-tenders/opportunities/portal/screen/contact-form/PROJECT/997622788/833870</t>
  </si>
  <si>
    <t>https://ec.europa.eu/info/funding-tenders/opportunities/portal/screen/contact-form/PROJECT/999862033/833870</t>
  </si>
  <si>
    <t>https://ec.europa.eu/info/funding-tenders/opportunities/portal/screen/contact-form/PROJECT/905245420/833870</t>
  </si>
  <si>
    <t>EG730978974</t>
  </si>
  <si>
    <t>TAHRIR STREET 2</t>
  </si>
  <si>
    <t>ECITD</t>
  </si>
  <si>
    <t>EGYPTIAN CENTER FOR INNOVATION AND TECHNOLOGY DEVELOPMENT</t>
  </si>
  <si>
    <t>https://ec.europa.eu/info/funding-tenders/opportunities/portal/screen/contact-form/PROJECT/999832351/833704</t>
  </si>
  <si>
    <t>D4FLY</t>
  </si>
  <si>
    <t>https://ec.europa.eu/info/funding-tenders/opportunities/portal/screen/contact-form/PROJECT/999887835/833704</t>
  </si>
  <si>
    <t>https://ec.europa.eu/info/funding-tenders/opportunities/portal/screen/contact-form/PROJECT/999977851/833704</t>
  </si>
  <si>
    <t>https://ec.europa.eu/info/funding-tenders/opportunities/portal/screen/contact-form/PROJECT/942467521/833704</t>
  </si>
  <si>
    <t>DE264446080</t>
  </si>
  <si>
    <t>Schauenburgerstrasse 116</t>
  </si>
  <si>
    <t>Raytrix</t>
  </si>
  <si>
    <t>RAYTRIX GMBH</t>
  </si>
  <si>
    <t>https://ec.europa.eu/info/funding-tenders/opportunities/portal/screen/contact-form/PROJECT/998240969/833704</t>
  </si>
  <si>
    <t>https://ec.europa.eu/info/funding-tenders/opportunities/portal/screen/contact-form/PROJECT/957512415/833704</t>
  </si>
  <si>
    <t>https://ec.europa.eu/info/funding-tenders/opportunities/portal/screen/contact-form/PROJECT/994857900/833704</t>
  </si>
  <si>
    <t>PPA SA</t>
  </si>
  <si>
    <t>https://ec.europa.eu/info/funding-tenders/opportunities/portal/screen/contact-form/PROJECT/968727943/833704</t>
  </si>
  <si>
    <t>https://ec.europa.eu/info/funding-tenders/opportunities/portal/screen/contact-form/PROJECT/974262472/833704</t>
  </si>
  <si>
    <t>https://ec.europa.eu/info/funding-tenders/opportunities/portal/screen/contact-form/PROJECT/999978239/833704</t>
  </si>
  <si>
    <t>https://ec.europa.eu/info/funding-tenders/opportunities/portal/screen/contact-form/PROJECT/932548592/833704</t>
  </si>
  <si>
    <t>https://ec.europa.eu/info/funding-tenders/opportunities/portal/screen/contact-form/PROJECT/999984059/833704</t>
  </si>
  <si>
    <t>https://ec.europa.eu/info/funding-tenders/opportunities/portal/screen/contact-form/PROJECT/932760440/833704</t>
  </si>
  <si>
    <t>TEKNIIKANTIE 21</t>
  </si>
  <si>
    <t>TEKNOLOGISKA FORSKNINGSCENTRALEN</t>
  </si>
  <si>
    <t>TEKNOLOGIAN TUTKIMUSKESKUS VTT OY</t>
  </si>
  <si>
    <t>https://ec.europa.eu/info/funding-tenders/opportunities/portal/screen/contact-form/PROJECT/999988909/833704</t>
  </si>
  <si>
    <t>NETHERLANDS ORGANISATION FORAPPLIED SCIENTIFIC RESEARCH</t>
  </si>
  <si>
    <t>https://ec.europa.eu/info/funding-tenders/opportunities/portal/screen/contact-form/PROJECT/909169458/833704</t>
  </si>
  <si>
    <t>TRI IE</t>
  </si>
  <si>
    <t>TRILATERAL RESEARCH LIMITED</t>
  </si>
  <si>
    <t>https://ec.europa.eu/info/funding-tenders/opportunities/portal/screen/contact-form/PROJECT/933094508/833704</t>
  </si>
  <si>
    <t>https://ec.europa.eu/info/funding-tenders/opportunities/portal/screen/contact-form/PROJECT/999984156/833704</t>
  </si>
  <si>
    <t>https://ec.europa.eu/info/funding-tenders/opportunities/portal/screen/contact-form/PROJECT/905286451/833704</t>
  </si>
  <si>
    <t>CHE104191520MWST</t>
  </si>
  <si>
    <t>ZAHLERWEG 11</t>
  </si>
  <si>
    <t>OVD KINEGRAM</t>
  </si>
  <si>
    <t>OVD KINEGRAM AG</t>
  </si>
  <si>
    <t>https://ec.europa.eu/info/funding-tenders/opportunities/portal/screen/contact-form/PROJECT/959680462/833704</t>
  </si>
  <si>
    <t>NLMOD</t>
  </si>
  <si>
    <t>https://ec.europa.eu/info/funding-tenders/opportunities/portal/screen/contact-form/PROJECT/999611385/833805</t>
  </si>
  <si>
    <t>ARESIBO</t>
  </si>
  <si>
    <t>https://ec.europa.eu/info/funding-tenders/opportunities/portal/screen/contact-form/PROJECT/999583255/833805</t>
  </si>
  <si>
    <t>IES SOLUTIONS</t>
  </si>
  <si>
    <t>https://ec.europa.eu/info/funding-tenders/opportunities/portal/screen/contact-form/PROJECT/913558417/833805</t>
  </si>
  <si>
    <t>EL800772420</t>
  </si>
  <si>
    <t>SOYDA</t>
  </si>
  <si>
    <t>CHRISOPIGIS 34</t>
  </si>
  <si>
    <t>AdMeS</t>
  </si>
  <si>
    <t>ADMES MONOPROSOPI IDIOTIKI KEFELAIOUCHIKI ETAIREIA</t>
  </si>
  <si>
    <t>https://ec.europa.eu/info/funding-tenders/opportunities/portal/screen/contact-form/PROJECT/984400330/833805</t>
  </si>
  <si>
    <t>https://ec.europa.eu/info/funding-tenders/opportunities/portal/screen/contact-form/PROJECT/999809265/833805</t>
  </si>
  <si>
    <t>https://ec.europa.eu/info/funding-tenders/opportunities/portal/screen/contact-form/PROJECT/996390985/833805</t>
  </si>
  <si>
    <t>https://ec.europa.eu/info/funding-tenders/opportunities/portal/screen/contact-form/PROJECT/951519755/833805</t>
  </si>
  <si>
    <t>https://ec.europa.eu/info/funding-tenders/opportunities/portal/screen/contact-form/PROJECT/999580830/833805</t>
  </si>
  <si>
    <t>https://ec.europa.eu/info/funding-tenders/opportunities/portal/screen/contact-form/PROJECT/999984059/833805</t>
  </si>
  <si>
    <t>https://ec.europa.eu/info/funding-tenders/opportunities/portal/screen/contact-form/PROJECT/958942292/833805</t>
  </si>
  <si>
    <t>https://ec.europa.eu/info/funding-tenders/opportunities/portal/screen/contact-form/PROJECT/958304323/833805</t>
  </si>
  <si>
    <t>https://ec.europa.eu/info/funding-tenders/opportunities/portal/screen/contact-form/PROJECT/932760440/833805</t>
  </si>
  <si>
    <t>https://ec.europa.eu/info/funding-tenders/opportunities/portal/screen/contact-form/PROJECT/999643007/833805</t>
  </si>
  <si>
    <t>https://ec.europa.eu/info/funding-tenders/opportunities/portal/screen/contact-form/PROJECT/929453516/833805</t>
  </si>
  <si>
    <t>DE294142867</t>
  </si>
  <si>
    <t>HOERNECKESTR. 25-31</t>
  </si>
  <si>
    <t>UBIMAX</t>
  </si>
  <si>
    <t>UBIMAX GMBH</t>
  </si>
  <si>
    <t>https://ec.europa.eu/info/funding-tenders/opportunities/portal/screen/contact-form/PROJECT/945090110/833805</t>
  </si>
  <si>
    <t>FI02460035</t>
  </si>
  <si>
    <t>PL 3</t>
  </si>
  <si>
    <t>RAJAVARTIOLAITOS</t>
  </si>
  <si>
    <t>https://ec.europa.eu/info/funding-tenders/opportunities/portal/screen/contact-form/PROJECT/998802502/833805</t>
  </si>
  <si>
    <t>https://ec.europa.eu/info/funding-tenders/opportunities/portal/screen/contact-form/PROJECT/998764381/833805</t>
  </si>
  <si>
    <t>https://ec.europa.eu/info/funding-tenders/opportunities/portal/screen/contact-form/PROJECT/998018645/833805</t>
  </si>
  <si>
    <t>ROBOTNIK</t>
  </si>
  <si>
    <t>https://ec.europa.eu/info/funding-tenders/opportunities/portal/screen/contact-form/PROJECT/998222345/833805</t>
  </si>
  <si>
    <t>https://ec.europa.eu/info/funding-tenders/opportunities/portal/screen/contact-form/PROJECT/937433609/833805</t>
  </si>
  <si>
    <t>https://ec.europa.eu/info/funding-tenders/opportunities/portal/screen/contact-form/PROJECT/999832351/833787</t>
  </si>
  <si>
    <t>BorderSens</t>
  </si>
  <si>
    <t>https://ec.europa.eu/info/funding-tenders/opportunities/portal/screen/contact-form/PROJECT/997385041/833787</t>
  </si>
  <si>
    <t>https://ec.europa.eu/info/funding-tenders/opportunities/portal/screen/contact-form/PROJECT/999985514/833787</t>
  </si>
  <si>
    <t>https://ec.europa.eu/info/funding-tenders/opportunities/portal/screen/contact-form/PROJECT/999986484/833787</t>
  </si>
  <si>
    <t>https://ec.europa.eu/info/funding-tenders/opportunities/portal/screen/contact-form/PROJECT/984178103/833787</t>
  </si>
  <si>
    <t>FOD JUSTITIE</t>
  </si>
  <si>
    <t>https://ec.europa.eu/info/funding-tenders/opportunities/portal/screen/contact-form/PROJECT/996871135/833787</t>
  </si>
  <si>
    <t>CALLE COLEGIO SANTO DOMINGO DE GUZMAN</t>
  </si>
  <si>
    <t>https://ec.europa.eu/info/funding-tenders/opportunities/portal/screen/contact-form/PROJECT/998852360/833787</t>
  </si>
  <si>
    <t>https://ec.europa.eu/info/funding-tenders/opportunities/portal/screen/contact-form/PROJECT/936777307/833787</t>
  </si>
  <si>
    <t>SE2021000969</t>
  </si>
  <si>
    <t>112 98</t>
  </si>
  <si>
    <t>Tegeluddsvägen 21</t>
  </si>
  <si>
    <t>Swedish Customs</t>
  </si>
  <si>
    <t>https://ec.europa.eu/info/funding-tenders/opportunities/portal/screen/contact-form/PROJECT/918396874/833787</t>
  </si>
  <si>
    <t>GB158533589</t>
  </si>
  <si>
    <t>G51 1DZ</t>
  </si>
  <si>
    <t>1 PACIFIC QUAY</t>
  </si>
  <si>
    <t>POLICE AUTHORITY</t>
  </si>
  <si>
    <t>SCOTTISH POLICE AUTHORITY</t>
  </si>
  <si>
    <t>https://ec.europa.eu/info/funding-tenders/opportunities/portal/screen/contact-form/PROJECT/999842439/833787</t>
  </si>
  <si>
    <t>https://ec.europa.eu/info/funding-tenders/opportunities/portal/screen/contact-form/PROJECT/952516042/833787</t>
  </si>
  <si>
    <t>https://ec.europa.eu/info/funding-tenders/opportunities/portal/screen/contact-form/PROJECT/909302639/833787</t>
  </si>
  <si>
    <t>LU18194226</t>
  </si>
  <si>
    <t>1 ROUTE DES TREVES</t>
  </si>
  <si>
    <t>POLICE LUXEMBOURG</t>
  </si>
  <si>
    <t>POLICE GRAND-DUCALE</t>
  </si>
  <si>
    <t>https://ec.europa.eu/info/funding-tenders/opportunities/portal/screen/contact-form/PROJECT/999902870/833787</t>
  </si>
  <si>
    <t>https://ec.europa.eu/info/funding-tenders/opportunities/portal/screen/contact-form/PROJECT/915770114/833787</t>
  </si>
  <si>
    <t>LT-08217</t>
  </si>
  <si>
    <t>ZALGIRIO GATVE 127</t>
  </si>
  <si>
    <t>CUSTOMS CRIMINAL SERVICE</t>
  </si>
  <si>
    <t>MUITINES KRIMINALINE TARNYBA</t>
  </si>
  <si>
    <t>https://ec.europa.eu/info/funding-tenders/opportunities/portal/screen/contact-form/PROJECT/952213790/833787</t>
  </si>
  <si>
    <t>https://ec.europa.eu/info/funding-tenders/opportunities/portal/screen/contact-form/PROJECT/923785030/833787</t>
  </si>
  <si>
    <t>ESA33845009</t>
  </si>
  <si>
    <t>AVENIDA DEL JARDIN BOTANICO 1345 PARQUE CIENTIFICO TECNOLOGICO-ZONA INTRA</t>
  </si>
  <si>
    <t>IZERTIS</t>
  </si>
  <si>
    <t>IZERTIS SOCIEDAD ANONIMA</t>
  </si>
  <si>
    <t>https://ec.europa.eu/info/funding-tenders/opportunities/portal/screen/contact-form/PROJECT/999832351/833650</t>
  </si>
  <si>
    <t>COMPASS2020</t>
  </si>
  <si>
    <t>https://ec.europa.eu/info/funding-tenders/opportunities/portal/screen/contact-form/PROJECT/917798578/833650</t>
  </si>
  <si>
    <t>https://ec.europa.eu/info/funding-tenders/opportunities/portal/screen/contact-form/PROJECT/917872977/833650</t>
  </si>
  <si>
    <t>PT600012662</t>
  </si>
  <si>
    <t>PRACA DO COMERCIO</t>
  </si>
  <si>
    <t>DGAM</t>
  </si>
  <si>
    <t>DIRECCAO GERAL DA AUTORIDADE MARITIMA</t>
  </si>
  <si>
    <t>https://ec.europa.eu/info/funding-tenders/opportunities/portal/screen/contact-form/PROJECT/999939730/833650</t>
  </si>
  <si>
    <t>https://ec.europa.eu/info/funding-tenders/opportunities/portal/screen/contact-form/PROJECT/913125312/833650</t>
  </si>
  <si>
    <t>https://ec.europa.eu/info/funding-tenders/opportunities/portal/screen/contact-form/PROJECT/911469716/833650</t>
  </si>
  <si>
    <t>https://ec.europa.eu/info/funding-tenders/opportunities/portal/screen/contact-form/PROJECT/951519755/833650</t>
  </si>
  <si>
    <t>https://ec.europa.eu/info/funding-tenders/opportunities/portal/screen/contact-form/PROJECT/997607656/833650</t>
  </si>
  <si>
    <t>ISD SA INTEGRATED SYSTEMS DEVELOPMENT</t>
  </si>
  <si>
    <t>https://ec.europa.eu/info/funding-tenders/opportunities/portal/screen/contact-form/PROJECT/999991819/833650</t>
  </si>
  <si>
    <t>Astrium</t>
  </si>
  <si>
    <t>https://ec.europa.eu/info/funding-tenders/opportunities/portal/screen/contact-form/PROJECT/998381522/833650</t>
  </si>
  <si>
    <t>https://ec.europa.eu/info/funding-tenders/opportunities/portal/screen/contact-form/PROJECT/958942292/833650</t>
  </si>
  <si>
    <t>https://ec.europa.eu/info/funding-tenders/opportunities/portal/screen/contact-form/PROJECT/999988909/833650</t>
  </si>
  <si>
    <t>https://ec.europa.eu/info/funding-tenders/opportunities/portal/screen/contact-form/PROJECT/999987066/833650</t>
  </si>
  <si>
    <t>1059 CM</t>
  </si>
  <si>
    <t>ANTHONY FOKKERWEG 2</t>
  </si>
  <si>
    <t>Royal Netherlands Aerospace Centre Amsterdam</t>
  </si>
  <si>
    <t>STICHTING KONINKLIJK NEDERLANDS LUCHT - EN RUIMTEVAARTCENTRUM</t>
  </si>
  <si>
    <t>https://ec.europa.eu/info/funding-tenders/opportunities/portal/screen/contact-form/PROJECT/898888234/833650</t>
  </si>
  <si>
    <t>https://ec.europa.eu/info/funding-tenders/opportunities/portal/screen/contact-form/PROJECT/937456113/833650</t>
  </si>
  <si>
    <t>https://ec.europa.eu/info/funding-tenders/opportunities/portal/screen/contact-form/PROJECT/999981828/832921</t>
  </si>
  <si>
    <t>https://ec.europa.eu/info/funding-tenders/opportunities/portal/screen/contact-form/PROJECT/921186788/832921</t>
  </si>
  <si>
    <t>https://ec.europa.eu/info/funding-tenders/opportunities/portal/screen/contact-form/PROJECT/999816637/832921</t>
  </si>
  <si>
    <t>https://ec.europa.eu/info/funding-tenders/opportunities/portal/screen/contact-form/PROJECT/998322158/832921</t>
  </si>
  <si>
    <t>https://ec.europa.eu/info/funding-tenders/opportunities/portal/screen/contact-form/PROJECT/916488108/832921</t>
  </si>
  <si>
    <t>IT09669240963</t>
  </si>
  <si>
    <t>VIALE COL DI LANA 6</t>
  </si>
  <si>
    <t>AGENFOR</t>
  </si>
  <si>
    <t>FONDAZIONE AGENFOR INTERNATIONAL</t>
  </si>
  <si>
    <t>https://ec.europa.eu/info/funding-tenders/opportunities/portal/screen/contact-form/PROJECT/917884520/832921</t>
  </si>
  <si>
    <t>https://ec.europa.eu/info/funding-tenders/opportunities/portal/screen/contact-form/PROJECT/999989782/832921</t>
  </si>
  <si>
    <t>https://ec.europa.eu/info/funding-tenders/opportunities/portal/screen/contact-form/PROJECT/999887059/832921</t>
  </si>
  <si>
    <t>https://ec.europa.eu/info/funding-tenders/opportunities/portal/screen/contact-form/PROJECT/916328543/832921</t>
  </si>
  <si>
    <t>GARNISONGASSE 11/I</t>
  </si>
  <si>
    <t>Freunde</t>
  </si>
  <si>
    <t>FREMDE WERDEN FREUNDE</t>
  </si>
  <si>
    <t>https://ec.europa.eu/info/funding-tenders/opportunities/portal/screen/contact-form/PROJECT/999866883/832921</t>
  </si>
  <si>
    <t>https://ec.europa.eu/info/funding-tenders/opportunities/portal/screen/contact-form/PROJECT/998802502/832921</t>
  </si>
  <si>
    <t>https://ec.europa.eu/info/funding-tenders/opportunities/portal/screen/contact-form/PROJECT/997511626/832921</t>
  </si>
  <si>
    <t>https://ec.europa.eu/info/funding-tenders/opportunities/portal/screen/contact-form/PROJECT/999627875/832921</t>
  </si>
  <si>
    <t>https://ec.europa.eu/info/funding-tenders/opportunities/portal/screen/contact-form/PROJECT/999528062/832921</t>
  </si>
  <si>
    <t>MoDAT</t>
  </si>
  <si>
    <t>https://ec.europa.eu/info/funding-tenders/opportunities/portal/screen/contact-form/PROJECT/920116975/787021</t>
  </si>
  <si>
    <t>FR78412350514</t>
  </si>
  <si>
    <t>45BIS AVENUE DE LA BELLE GABRIELLE</t>
  </si>
  <si>
    <t>ONFI</t>
  </si>
  <si>
    <t>ONF INTERNATIONAL</t>
  </si>
  <si>
    <t>FOLDOUT</t>
  </si>
  <si>
    <t>https://ec.europa.eu/info/funding-tenders/opportunities/portal/screen/contact-form/PROJECT/999908205/787021</t>
  </si>
  <si>
    <t>https://ec.europa.eu/info/funding-tenders/opportunities/portal/screen/contact-form/PROJECT/999969509/787021</t>
  </si>
  <si>
    <t>https://ec.europa.eu/info/funding-tenders/opportunities/portal/screen/contact-form/PROJECT/953622230/787021</t>
  </si>
  <si>
    <t>BHE KFT BH</t>
  </si>
  <si>
    <t>https://ec.europa.eu/info/funding-tenders/opportunities/portal/screen/contact-form/PROJECT/942993261/787021</t>
  </si>
  <si>
    <t>https://ec.europa.eu/info/funding-tenders/opportunities/portal/screen/contact-form/PROJECT/999827307/787021</t>
  </si>
  <si>
    <t>https://ec.europa.eu/info/funding-tenders/opportunities/portal/screen/contact-form/PROJECT/949705079/787021</t>
  </si>
  <si>
    <t>https://ec.europa.eu/info/funding-tenders/opportunities/portal/screen/contact-form/PROJECT/952127751/787021</t>
  </si>
  <si>
    <t>https://ec.europa.eu/info/funding-tenders/opportunities/portal/screen/contact-form/PROJECT/999994438/787021</t>
  </si>
  <si>
    <t>https://ec.europa.eu/info/funding-tenders/opportunities/portal/screen/contact-form/PROJECT/897856542/787021</t>
  </si>
  <si>
    <t>ATU74739214</t>
  </si>
  <si>
    <t>KARL TOLDT WEG 6D</t>
  </si>
  <si>
    <t>EUTRS</t>
  </si>
  <si>
    <t>EUTEMA RESEARCH SERVICES GMBH</t>
  </si>
  <si>
    <t>https://ec.europa.eu/info/funding-tenders/opportunities/portal/screen/contact-form/PROJECT/999488195/787021</t>
  </si>
  <si>
    <t>VIA SACCOMURO 24</t>
  </si>
  <si>
    <t>TASITALIA</t>
  </si>
  <si>
    <t>https://ec.europa.eu/info/funding-tenders/opportunities/portal/screen/contact-form/PROJECT/947340510/787021</t>
  </si>
  <si>
    <t>BE0886957013</t>
  </si>
  <si>
    <t>15 RUE BELIARD</t>
  </si>
  <si>
    <t>EUROPEAN DYNAMICS BELGIUM</t>
  </si>
  <si>
    <t>https://ec.europa.eu/info/funding-tenders/opportunities/portal/screen/contact-form/PROJECT/932548592/787021</t>
  </si>
  <si>
    <t>https://ec.europa.eu/info/funding-tenders/opportunities/portal/screen/contact-form/PROJECT/958304323/787021</t>
  </si>
  <si>
    <t>https://ec.europa.eu/info/funding-tenders/opportunities/portal/screen/contact-form/PROJECT/932760440/787021</t>
  </si>
  <si>
    <t>https://ec.europa.eu/info/funding-tenders/opportunities/portal/screen/contact-form/PROJECT/999984156/787021</t>
  </si>
  <si>
    <t>https://ec.europa.eu/info/funding-tenders/opportunities/portal/screen/contact-form/PROJECT/945090110/787021</t>
  </si>
  <si>
    <t>https://ec.europa.eu/info/funding-tenders/opportunities/portal/screen/contact-form/PROJECT/989198047/787021</t>
  </si>
  <si>
    <t>IT05727510637</t>
  </si>
  <si>
    <t>CORSO NOVARA 10</t>
  </si>
  <si>
    <t>CO.RI.S.T.A.</t>
  </si>
  <si>
    <t>CO.RI.S.T.A. (CONSORZIO DI RICERCASU SISTEMI DI TELESENSORI AVA NZATI)</t>
  </si>
  <si>
    <t>https://ec.europa.eu/info/funding-tenders/opportunities/portal/screen/contact-form/PROJECT/952710236/787021</t>
  </si>
  <si>
    <t>ETICAS R&amp;C</t>
  </si>
  <si>
    <t>https://ec.europa.eu/info/funding-tenders/opportunities/portal/screen/contact-form/PROJECT/999584128/787021</t>
  </si>
  <si>
    <t>https://ec.europa.eu/info/funding-tenders/opportunities/portal/screen/contact-form/PROJECT/945958260/740931</t>
  </si>
  <si>
    <t>https://ec.europa.eu/info/funding-tenders/opportunities/portal/screen/contact-form/PROJECT/999977851/740931</t>
  </si>
  <si>
    <t>https://ec.europa.eu/info/funding-tenders/opportunities/portal/screen/contact-form/PROJECT/899132771/740931</t>
  </si>
  <si>
    <t>EL996844271</t>
  </si>
  <si>
    <t>HELLENIC MEDITERRANEAN UNIVERSITY</t>
  </si>
  <si>
    <t>ELLINIKO MESOGEIAKO PANEPISTIMIO</t>
  </si>
  <si>
    <t>https://ec.europa.eu/info/funding-tenders/opportunities/portal/screen/contact-form/PROJECT/952127751/740931</t>
  </si>
  <si>
    <t>https://ec.europa.eu/info/funding-tenders/opportunities/portal/screen/contact-form/PROJECT/997983337/740931</t>
  </si>
  <si>
    <t>https://ec.europa.eu/info/funding-tenders/opportunities/portal/screen/contact-form/PROJECT/952445232/740931</t>
  </si>
  <si>
    <t>https://ec.europa.eu/info/funding-tenders/opportunities/portal/screen/contact-form/PROJECT/957576241/740931</t>
  </si>
  <si>
    <t>CLOUD SECURITY ALLIANCE EMEA</t>
  </si>
  <si>
    <t>https://ec.europa.eu/info/funding-tenders/opportunities/portal/screen/contact-form/PROJECT/996570532/740931</t>
  </si>
  <si>
    <t>IDEMIA France</t>
  </si>
  <si>
    <t>https://ec.europa.eu/info/funding-tenders/opportunities/portal/screen/contact-form/PROJECT/897024185/740931</t>
  </si>
  <si>
    <t>https://ec.europa.eu/info/funding-tenders/opportunities/portal/screen/contact-form/PROJECT/940471552/740931</t>
  </si>
  <si>
    <t>EL800520726</t>
  </si>
  <si>
    <t>AG PARASKEYI</t>
  </si>
  <si>
    <t>AG IOANNOU 24</t>
  </si>
  <si>
    <t>EULAMBIA ADVANCED TECHNOLOGIES LTD</t>
  </si>
  <si>
    <t>EULAMBIA ADVANCED TECHNOLOGIES MONOPROSOPI ETAIRIA PERIORISMENIS EFTHINIS</t>
  </si>
  <si>
    <t>https://ec.europa.eu/info/funding-tenders/opportunities/portal/screen/contact-form/PROJECT/999984059/740931</t>
  </si>
  <si>
    <t>https://ec.europa.eu/info/funding-tenders/opportunities/portal/screen/contact-form/PROJECT/918036907/740931</t>
  </si>
  <si>
    <t>DE268656153</t>
  </si>
  <si>
    <t>HARDENBERGSTRASSE 8</t>
  </si>
  <si>
    <t>eGovCD</t>
  </si>
  <si>
    <t>EGOV CONSULTING AND DEVELOPMENT GMBH</t>
  </si>
  <si>
    <t>https://ec.europa.eu/info/funding-tenders/opportunities/portal/screen/contact-form/PROJECT/998802502/740931</t>
  </si>
  <si>
    <t>https://ec.europa.eu/info/funding-tenders/opportunities/portal/screen/contact-form/PROJECT/952213790/740931</t>
  </si>
  <si>
    <t>https://ec.europa.eu/info/funding-tenders/opportunities/portal/screen/contact-form/PROJECT/942469364/740931</t>
  </si>
  <si>
    <t>GB176580184</t>
  </si>
  <si>
    <t>WC1H 9BB</t>
  </si>
  <si>
    <t>HAMILTON HOUSE, MABLEDON PLACE</t>
  </si>
  <si>
    <t>TECH INSPIRE LTD</t>
  </si>
  <si>
    <t>https://ec.europa.eu/info/funding-tenders/opportunities/portal/screen/contact-form/PROJECT/937433609/740931</t>
  </si>
  <si>
    <t>https://ec.europa.eu/info/funding-tenders/opportunities/portal/screen/contact-form/PROJECT/945958260/740593</t>
  </si>
  <si>
    <t>ROBORDER</t>
  </si>
  <si>
    <t>https://ec.europa.eu/info/funding-tenders/opportunities/portal/screen/contact-form/PROJECT/927024733/740593</t>
  </si>
  <si>
    <t>CM17 0ET</t>
  </si>
  <si>
    <t>10 12 MULBERRY GREEN OLD HARLOW</t>
  </si>
  <si>
    <t>CYBERLENS LTD</t>
  </si>
  <si>
    <t>https://ec.europa.eu/info/funding-tenders/opportunities/portal/screen/contact-form/PROJECT/942436966/740593</t>
  </si>
  <si>
    <t>DE123370201</t>
  </si>
  <si>
    <t>AM HAMBUCH 10</t>
  </si>
  <si>
    <t>ELETTRONICA GMBH</t>
  </si>
  <si>
    <t>https://ec.europa.eu/info/funding-tenders/opportunities/portal/screen/contact-form/PROJECT/999649603/740593</t>
  </si>
  <si>
    <t>https://ec.europa.eu/info/funding-tenders/opportunities/portal/screen/contact-form/PROJECT/999611385/740593</t>
  </si>
  <si>
    <t>https://ec.europa.eu/info/funding-tenders/opportunities/portal/screen/contact-form/PROJECT/998058415/740593</t>
  </si>
  <si>
    <t>https://ec.europa.eu/info/funding-tenders/opportunities/portal/screen/contact-form/PROJECT/999833709/740593</t>
  </si>
  <si>
    <t>https://ec.europa.eu/info/funding-tenders/opportunities/portal/screen/contact-form/PROJECT/999842148/740593</t>
  </si>
  <si>
    <t>https://ec.europa.eu/info/funding-tenders/opportunities/portal/screen/contact-form/PROJECT/959180427/740593</t>
  </si>
  <si>
    <t>https://ec.europa.eu/info/funding-tenders/opportunities/portal/screen/contact-form/PROJECT/958744412/740593</t>
  </si>
  <si>
    <t>PT509100767</t>
  </si>
  <si>
    <t>Rua das Minas, 2, Zona Industrial, Estrada da Foz do Arelho</t>
  </si>
  <si>
    <t>TEKEVER AS</t>
  </si>
  <si>
    <t>TEKEVER II AUTONOMOUS SYSTEMS LDA</t>
  </si>
  <si>
    <t>https://ec.europa.eu/info/funding-tenders/opportunities/portal/screen/contact-form/PROJECT/920361221/740593</t>
  </si>
  <si>
    <t>DE293567402</t>
  </si>
  <si>
    <t>PETZVALSTRASSE 25</t>
  </si>
  <si>
    <t>Copting</t>
  </si>
  <si>
    <t>COPTING GMBH</t>
  </si>
  <si>
    <t>https://ec.europa.eu/info/funding-tenders/opportunities/portal/screen/contact-form/PROJECT/983734231/740593</t>
  </si>
  <si>
    <t>https://ec.europa.eu/info/funding-tenders/opportunities/portal/screen/contact-form/PROJECT/951519755/740593</t>
  </si>
  <si>
    <t>https://ec.europa.eu/info/funding-tenders/opportunities/portal/screen/contact-form/PROJECT/999580830/740593</t>
  </si>
  <si>
    <t>https://ec.europa.eu/info/funding-tenders/opportunities/portal/screen/contact-form/PROJECT/992175947/740593</t>
  </si>
  <si>
    <t>IT01884020494</t>
  </si>
  <si>
    <t>SCALI ROSCIANO   6</t>
  </si>
  <si>
    <t>AUTORITA DI SISTEMA PORTUALE DEL MAR TIRRENO SETTENTRIONALE</t>
  </si>
  <si>
    <t>https://ec.europa.eu/info/funding-tenders/opportunities/portal/screen/contact-form/PROJECT/999984059/740593</t>
  </si>
  <si>
    <t>https://ec.europa.eu/info/funding-tenders/opportunities/portal/screen/contact-form/PROJECT/958304323/740593</t>
  </si>
  <si>
    <t>https://ec.europa.eu/info/funding-tenders/opportunities/portal/screen/contact-form/PROJECT/932760440/740593</t>
  </si>
  <si>
    <t>https://ec.europa.eu/info/funding-tenders/opportunities/portal/screen/contact-form/PROJECT/999643007/740593</t>
  </si>
  <si>
    <t>https://ec.europa.eu/info/funding-tenders/opportunities/portal/screen/contact-form/PROJECT/999938081/740593</t>
  </si>
  <si>
    <t>https://ec.europa.eu/info/funding-tenders/opportunities/portal/screen/contact-form/PROJECT/998802502/740593</t>
  </si>
  <si>
    <t>https://ec.europa.eu/info/funding-tenders/opportunities/portal/screen/contact-form/PROJECT/999958839/740593</t>
  </si>
  <si>
    <t>https://ec.europa.eu/info/funding-tenders/opportunities/portal/screen/contact-form/PROJECT/950910304/740593</t>
  </si>
  <si>
    <t>https://ec.europa.eu/info/funding-tenders/opportunities/portal/screen/contact-form/PROJECT/998018645/740593</t>
  </si>
  <si>
    <t>https://ec.europa.eu/info/funding-tenders/opportunities/portal/screen/contact-form/PROJECT/952213790/740593</t>
  </si>
  <si>
    <t>https://ec.europa.eu/info/funding-tenders/opportunities/portal/screen/contact-form/PROJECT/937433609/740593</t>
  </si>
  <si>
    <t>https://ec.europa.eu/info/funding-tenders/opportunities/portal/screen/contact-form/PROJECT/999415639/730082</t>
  </si>
  <si>
    <t>E2mC</t>
  </si>
  <si>
    <t>https://ec.europa.eu/info/funding-tenders/opportunities/portal/screen/contact-form/PROJECT/952603148/730082</t>
  </si>
  <si>
    <t>https://ec.europa.eu/info/funding-tenders/opportunities/portal/screen/contact-form/PROJECT/935107743/730082</t>
  </si>
  <si>
    <t>https://ec.europa.eu/info/funding-tenders/opportunities/portal/screen/contact-form/PROJECT/984488212/730082</t>
  </si>
  <si>
    <t>https://ec.europa.eu/info/funding-tenders/opportunities/portal/screen/contact-form/PROJECT/937270746/730082</t>
  </si>
  <si>
    <t>SK2023440848</t>
  </si>
  <si>
    <t>014 01</t>
  </si>
  <si>
    <t>BYTCA</t>
  </si>
  <si>
    <t>SLADKOVICOVA 228/8</t>
  </si>
  <si>
    <t>KAJO</t>
  </si>
  <si>
    <t>KAJO SRO</t>
  </si>
  <si>
    <t>https://ec.europa.eu/info/funding-tenders/opportunities/portal/screen/contact-form/PROJECT/999879881/730082</t>
  </si>
  <si>
    <t>https://ec.europa.eu/info/funding-tenders/opportunities/portal/screen/contact-form/PROJECT/991678046/730082</t>
  </si>
  <si>
    <t>LOCALITA TERLECCHIE</t>
  </si>
  <si>
    <t>EGEOS</t>
  </si>
  <si>
    <t>https://ec.europa.eu/info/funding-tenders/opportunities/portal/screen/contact-form/PROJECT/999868047/730082</t>
  </si>
  <si>
    <t>https://ec.europa.eu/info/funding-tenders/opportunities/portal/screen/contact-form/PROJECT/996569950/730082</t>
  </si>
  <si>
    <t>https://ec.europa.eu/info/funding-tenders/opportunities/portal/screen/contact-form/PROJECT/999984059/730082</t>
  </si>
  <si>
    <t>https://ec.europa.eu/info/funding-tenders/opportunities/portal/screen/contact-form/PROJECT/940415195/730082</t>
  </si>
  <si>
    <t>https://ec.europa.eu/info/funding-tenders/opportunities/portal/screen/contact-form/PROJECT/999974650/730082</t>
  </si>
  <si>
    <t>https://ec.europa.eu/info/funding-tenders/opportunities/portal/screen/contact-form/PROJECT/999891521/653676</t>
  </si>
  <si>
    <t>BODEGA</t>
  </si>
  <si>
    <t>https://ec.europa.eu/info/funding-tenders/opportunities/portal/screen/contact-form/PROJECT/941266758/653676</t>
  </si>
  <si>
    <t>FI23111985</t>
  </si>
  <si>
    <t>OTSONKATU 32 AS 3</t>
  </si>
  <si>
    <t>ubium</t>
  </si>
  <si>
    <t>UBIUM OY</t>
  </si>
  <si>
    <t>https://ec.europa.eu/info/funding-tenders/opportunities/portal/screen/contact-form/PROJECT/974262472/653676</t>
  </si>
  <si>
    <t>https://ec.europa.eu/info/funding-tenders/opportunities/portal/screen/contact-form/PROJECT/999827307/653676</t>
  </si>
  <si>
    <t>https://ec.europa.eu/info/funding-tenders/opportunities/portal/screen/contact-form/PROJECT/999993856/653676</t>
  </si>
  <si>
    <t>https://ec.europa.eu/info/funding-tenders/opportunities/portal/screen/contact-form/PROJECT/955086348/653676</t>
  </si>
  <si>
    <t>BE0887690550</t>
  </si>
  <si>
    <t>BOULEVARD DU REGENT 35</t>
  </si>
  <si>
    <t>https://ec.europa.eu/info/funding-tenders/opportunities/portal/screen/contact-form/PROJECT/999957869/653676</t>
  </si>
  <si>
    <t>https://ec.europa.eu/info/funding-tenders/opportunities/portal/screen/contact-form/PROJECT/999992401/653676</t>
  </si>
  <si>
    <t>https://ec.europa.eu/info/funding-tenders/opportunities/portal/screen/contact-form/PROJECT/999971934/653676</t>
  </si>
  <si>
    <t>THALES SIX GTS France</t>
  </si>
  <si>
    <t>https://ec.europa.eu/info/funding-tenders/opportunities/portal/screen/contact-form/PROJECT/932760440/653676</t>
  </si>
  <si>
    <t>https://ec.europa.eu/info/funding-tenders/opportunities/portal/screen/contact-form/PROJECT/983999914/653676</t>
  </si>
  <si>
    <t>https://ec.europa.eu/info/funding-tenders/opportunities/portal/screen/contact-form/PROJECT/999738649/653676</t>
  </si>
  <si>
    <t>https://ec.europa.eu/info/funding-tenders/opportunities/portal/screen/contact-form/PROJECT/945090110/653676</t>
  </si>
  <si>
    <t>https://ec.europa.eu/info/funding-tenders/opportunities/portal/screen/contact-form/PROJECT/911852381/653676</t>
  </si>
  <si>
    <t>FR15824082028</t>
  </si>
  <si>
    <t>104 AVENUE DU PRESIDENT KENNEDY</t>
  </si>
  <si>
    <t>IN-IDT</t>
  </si>
  <si>
    <t>https://ec.europa.eu/info/funding-tenders/opportunities/portal/screen/contact-form/PROJECT/988442029/653676</t>
  </si>
  <si>
    <t>ZANASI</t>
  </si>
  <si>
    <t>https://ec.europa.eu/info/funding-tenders/opportunities/portal/screen/contact-form/PROJECT/999584128/653676</t>
  </si>
  <si>
    <t>https://ec.europa.eu/info/funding-tenders/opportunities/portal/screen/contact-form/PROJECT/936859272/653676</t>
  </si>
  <si>
    <t>FI20367176</t>
  </si>
  <si>
    <t>Kansankatu 47A</t>
  </si>
  <si>
    <t>HappyWise Oy</t>
  </si>
  <si>
    <t>HAPPYWISE OY</t>
  </si>
  <si>
    <t>https://ec.europa.eu/info/funding-tenders/opportunities/portal/screen/contact-form/PROJECT/999905004/740698</t>
  </si>
  <si>
    <t>https://ec.europa.eu/info/funding-tenders/opportunities/portal/screen/contact-form/PROJECT/999620503/740698</t>
  </si>
  <si>
    <t>https://ec.europa.eu/info/funding-tenders/opportunities/portal/screen/contact-form/PROJECT/965996229/740698</t>
  </si>
  <si>
    <t>DE811128846</t>
  </si>
  <si>
    <t>GOTENSTRASSE 18</t>
  </si>
  <si>
    <t>PLATH</t>
  </si>
  <si>
    <t>PLATH GMBH</t>
  </si>
  <si>
    <t>https://ec.europa.eu/info/funding-tenders/opportunities/portal/screen/contact-form/PROJECT/999611385/740698</t>
  </si>
  <si>
    <t>https://ec.europa.eu/info/funding-tenders/opportunities/portal/screen/contact-form/PROJECT/918056792/740698</t>
  </si>
  <si>
    <t>https://ec.europa.eu/info/funding-tenders/opportunities/portal/screen/contact-form/PROJECT/999960488/740698</t>
  </si>
  <si>
    <t>https://ec.europa.eu/info/funding-tenders/opportunities/portal/screen/contact-form/PROJECT/998627417/740698</t>
  </si>
  <si>
    <t>https://ec.europa.eu/info/funding-tenders/opportunities/portal/screen/contact-form/PROJECT/999993953/740698</t>
  </si>
  <si>
    <t>https://ec.europa.eu/info/funding-tenders/opportunities/portal/screen/contact-form/PROJECT/999827501/740698</t>
  </si>
  <si>
    <t>https://ec.europa.eu/info/funding-tenders/opportunities/portal/screen/contact-form/PROJECT/960510394/740698</t>
  </si>
  <si>
    <t>https://ec.europa.eu/info/funding-tenders/opportunities/portal/screen/contact-form/PROJECT/996837573/740698</t>
  </si>
  <si>
    <t>MAISON DES TECHNOLOGIES PLACE GEORGES POMPIDOU QUARTIER MAYOL</t>
  </si>
  <si>
    <t>T.V.T. PMP-TVT</t>
  </si>
  <si>
    <t>https://ec.europa.eu/info/funding-tenders/opportunities/portal/screen/contact-form/PROJECT/984400330/740698</t>
  </si>
  <si>
    <t>https://ec.europa.eu/info/funding-tenders/opportunities/portal/screen/contact-form/PROJECT/999809265/740698</t>
  </si>
  <si>
    <t>https://ec.europa.eu/info/funding-tenders/opportunities/portal/screen/contact-form/PROJECT/951519755/740698</t>
  </si>
  <si>
    <t>https://ec.europa.eu/info/funding-tenders/opportunities/portal/screen/contact-form/PROJECT/991678046/740698</t>
  </si>
  <si>
    <t>https://ec.europa.eu/info/funding-tenders/opportunities/portal/screen/contact-form/PROJECT/967944377/740698</t>
  </si>
  <si>
    <t>https://ec.europa.eu/info/funding-tenders/opportunities/portal/screen/contact-form/PROJECT/975216273/740698</t>
  </si>
  <si>
    <t>https://ec.europa.eu/info/funding-tenders/opportunities/portal/screen/contact-form/PROJECT/999984059/740698</t>
  </si>
  <si>
    <t>https://ec.europa.eu/info/funding-tenders/opportunities/portal/screen/contact-form/PROJECT/987804060/740698</t>
  </si>
  <si>
    <t>https://ec.europa.eu/info/funding-tenders/opportunities/portal/screen/contact-form/PROJECT/999988909/740698</t>
  </si>
  <si>
    <t>https://ec.europa.eu/info/funding-tenders/opportunities/portal/screen/contact-form/PROJECT/991816077/740698</t>
  </si>
  <si>
    <t>https://ec.europa.eu/info/funding-tenders/opportunities/portal/screen/contact-form/PROJECT/982954060/740698</t>
  </si>
  <si>
    <t>rcn</t>
  </si>
  <si>
    <t>acronym</t>
  </si>
  <si>
    <t>status</t>
  </si>
  <si>
    <t>programme</t>
  </si>
  <si>
    <t>topics</t>
  </si>
  <si>
    <t>frameworkProgramme</t>
  </si>
  <si>
    <t>title</t>
  </si>
  <si>
    <t>startDate</t>
  </si>
  <si>
    <t>endDate</t>
  </si>
  <si>
    <t>projectUrl</t>
  </si>
  <si>
    <t>objective</t>
  </si>
  <si>
    <t>totalCost</t>
  </si>
  <si>
    <t>ecMaxContribution</t>
  </si>
  <si>
    <t>call</t>
  </si>
  <si>
    <t>fundingScheme</t>
  </si>
  <si>
    <t>coordinatorCountry</t>
  </si>
  <si>
    <t>participants</t>
  </si>
  <si>
    <t>participantCountries</t>
  </si>
  <si>
    <t>subjects</t>
  </si>
  <si>
    <t>CLOSED</t>
  </si>
  <si>
    <t>H2020-EU.3.7.</t>
  </si>
  <si>
    <t>H2020</t>
  </si>
  <si>
    <t>2015-06-01</t>
  </si>
  <si>
    <t>H2020-BES-2014</t>
  </si>
  <si>
    <t>RIA</t>
  </si>
  <si>
    <t>DRS-16-2014</t>
  </si>
  <si>
    <t>Optimising time-to-FLY and enhancing airport SECurity</t>
  </si>
  <si>
    <t>2015-05-01</t>
  </si>
  <si>
    <t>2018-07-31</t>
  </si>
  <si>
    <t>http://www.fly-sec.eu/</t>
  </si>
  <si>
    <t>Complementing the ACI/IATA efforts, FLYSEC project aims to develop and demonstrate an innovative integrated and end-to-end airport security process for passengers, enabling a guided and streamlined procedure from the landside to airside and into the boarding gates, and offering for the first time an operationally validated innovative concept for end-to-end aviation security. 
On the technical side, FLYSEC achieves its ambitious goals by integrating new technologies on video surveillance, intelligent remote image processing and biometrics combined with big data analysis, open-source intelligence and crowdsourcing. Repurposing existing technologies is also in the FLYSEC objectives, such as mobile application technologies for improved passenger experience and positive boarding applications (i.e. services to facilitate boarding and landside/airside wayfinding) as well as RFID for carry-on luggage tracking and quick unattended luggage handling. Besides more efficient background checks and passenger profiling, FLYSEC aims to implement a seamless risk-based security process within FLYSEC combining the aforementioned technologies with behavioural analysis and innovative cognitive algorithms. A key aspect in the design of FLYSEC risk-based security is applying  ethical-by-design patterns,  maximizing the efficiency of security controls through passenger differentiation ranging from “unknown” to “trusted”, while remaining ethical and fair in the process. Policy, regulatory and standardisation aspects will also be examined in the context of FLYSEC innovative security concept.</t>
  </si>
  <si>
    <t>H2020-DRS-2014</t>
  </si>
  <si>
    <t>I.C.T.S.(U.K.) LIMITED;EMZA VISUAL SENSE LTD;ELBIT SYSTEMS LTD;CG SMARTECH LTD;UNIVERSITE DU LUXEMBOURG;EASC EV;EPSILON INTERNASIONAL ANONYMI ETAIREIA MELETON KAI SYMVOULON (EPSILON INTERNATIONAL SA);EMBRY-RIDDLE AERONAUTICAL DEUTSCHLAND GMBH;EXODUS ANONYMOS ETAIREIA PLIROFORIKIS;SOCIETE DE L AEROPORT DE LUXEMBOURG SA</t>
  </si>
  <si>
    <t>UK;IL;LU;DE;EL</t>
  </si>
  <si>
    <t>SIGNED</t>
  </si>
  <si>
    <t>BES-14-2014</t>
  </si>
  <si>
    <t>BOrdDErGuArd - Proactive Enhancement of Human Performance in Border Control</t>
  </si>
  <si>
    <t>2018-10-31</t>
  </si>
  <si>
    <t>http://bodega-project.eu/</t>
  </si>
  <si>
    <t>BODEGA for Proactive Enhancement of Human Performance in Border Control
BODEGA project will  investigate and model Human Factors in border control to provide innovative socio-technical solutions for  enhancing border guards’ performance of  critical tasks, support border management decision-making, and optimize travellers’ border crossing experience. BODEGA will develop a  PROPER toolbox which integrates the solutions for easy adoption of the BODEGA’s results by stakeholders in border control. PROPER toolbox which will integrate  ethical and societal dimensions to enable a leap of  border control  towards improved effectiveness and harmonisation across Europe.
The PROPER tools will be co-designed and thoroughly validated with relevant stakeholders and end-users. The work will be carried within the framework of Responsible Research and Innovation to ensure the ethical and societal compatibility of the project work and provided solutions as well as emphasis on the foreseen future with smarter borders. With its focus on in-depth understanding of the human factors in border control and PROPER toolbox, BODEGA will enable a leap of European border guard culture towards professionalism.
BODEGA validated, modular and flexible toolbox will enhance the performance of border control stakeholders - border guards, border authorities and citizens - to create more secure, efficient and effective border crossing, focusing on the borders between Schengen agreement and external countries. A holistic view of the Human Factors with respect to the Smart Borders will be developed. The project focuses on human and organizational factors of border control technologies and processes and examines the effects of introducing innovative technologies into key border guard tasks, traveller’s performance and behaviour and to the total system at different levels and at different border control types: rail, sea and air borders.</t>
  </si>
  <si>
    <t>HAPPYWISE OY;AIT AUSTRIAN INSTITUTE OF TECHNOLOGY GMBH;ZANASI ALESSANDRO SRL;IN-IDT;RAJAVARTIOLAITOS;UNION INTERNATIONALE DES CHEMINS DE FER;AGENZIA DELLE DOGANE E DEI MONOPOLI;THALES SIX GTS FRANCE SAS;COMMISSARIAT A L ENERGIE ATOMIQUE ET AUX ENERGIES ALTERNATIVES;FONDATION NATIONALE DES SCIENCES POLITIQUES;COMPAGNIE EUROPEENNE D'INTELLIGENCE STRATEGIQUE;ATOS SPAIN SA;KENTRO MELETON ASFALEIAS;YPIRESIA DIACHEIRISIS EUROPAIKON KAI ANAPTYXIAKON PROGRAMMATON (Y.D.E.A.P.);UBIUM OY;UNIVERSITE DE NAMUR ASBL</t>
  </si>
  <si>
    <t>FI;AT;IT;FR;BE;ES;EL</t>
  </si>
  <si>
    <t>2018-12-31</t>
  </si>
  <si>
    <t>BES-06-2015</t>
  </si>
  <si>
    <t>Pervasive and UseR Focused BiomeTrics BordEr ProjeCT</t>
  </si>
  <si>
    <t>2016-09-01</t>
  </si>
  <si>
    <t>2019-08-31</t>
  </si>
  <si>
    <t>http://projectprotect.eu/</t>
  </si>
  <si>
    <t>The goal of the PROTECT project is an enhanced biometric-based person identification system that works robustly across a range of border crossing types and that has strong user-centric features. The system will be deployed in Automated Border Control (ABC) areas supporting border guards to facilitate smooth and non-intrusive rapid crossing by travellers based on deployment of the next generation of biometric identification detection methods. The ability for the system to efficiently process low-risk travellers, combined with increased levels of accuracy, security and privacy standards and enabling border guards to concentrate resource on higher-risk travellers, are central ambitions of the project.  To achieve these goals, a multi-biometric enrollment and verification system is envisaged, taking into account current and next-generation e-Passport chips, mobile equipment and person identification ‘on the move’. Research will be undertaken into optimization of currently deployed biometric modalities, application of emerging biometrics (including contactless finger vein, speaker recognition and angthropometrics), multi-modal biometrics and counter-spoofing, for border control scenarios.  An integral part of the project is collection and dissemination of new border-realistic biometric datasets, and systematic evaluation of the developed biometric methods including vulnerability and privacy assessment.  The PROTECT project is strongly user-driven and demonstration of the developed biometric system will be conducted at two different border crossing sites. Finally, the PROTECT project will make contributions to facilitating border crossing of bona-fide non-EU citizens as well as evolving standards in biometric systems.</t>
  </si>
  <si>
    <t>H2020-BES-2015</t>
  </si>
  <si>
    <t>VERIDOS GMBH;PARIS-LODRON-UNIVERSITAT SALZBURG;KOMENDA GLOWNA STRAZY GRANICZNEJ;EURECOM;ITTI SP ZOO;INTREPID MINDS LTD;WOJSKOWA AKADEMIA TECHNICZNA IM.JAROSLAWA DABROWSKIEGO;UNIVERSITE DE NAMUR ASBL;HOME OFFICE</t>
  </si>
  <si>
    <t>DE;AT;PL;FR;UK;BE</t>
  </si>
  <si>
    <t>BES-05-2015</t>
  </si>
  <si>
    <t>Intelligent Portable Border Control System</t>
  </si>
  <si>
    <t>https://www.iborderctrl.eu/</t>
  </si>
  <si>
    <t>iCROSS envisages to enable faster thorough border control for third country nationals crossing the borders of EU, with technologies that adopt the future development of the Schengen Border Management. The project will present an optimal mixture of an enhanced, voluntary form of a Registered Traveller Programme and an auxiliary solution for the Entry/Exit System based on involving bona fide travellers. iCROSS designs and implements a system that adopts mobility concepts and consists of a two-stage procedure, designed to reduce cost/time spent per traveller at the crossing station. It leverages software and hardware technologies ranging from portable readers/scanners, various emerging and novel subsystems for automatic controls, wireless networking for mobile controls, and secure backend storage and processing. The two-stage procedure includes: (A) the registration before the travel to gather initial personal, travel document and vehicle data, perform a short, automated, non-invasive interview with an avatar, subject to lie detection and link the traveller to any pre-existing authority data. Utilizing multifactor analytics and risk-based approach, the data registered is processed and correlated with publicly open data or external systems such as the SIS II. Processing will need the travellers consent as set in EU legislation and national law. (B) the actual control at the border that complements pre-registered information with results of security controls that are performed with a portable, wireless connected iCROSS unit that can be used inside buses/trains or any point. Multiple technologies check validity and authenticity of parameters (e.g. travel documents, visa, face recognition of traveller using passport picture, real-time automated non-invasive lie detection in interview by officer, etc.). The data collected are encrypted, securely transferred and analysed in real time, providing an automated decision support system for the border control officers.</t>
  </si>
  <si>
    <t>EVERIS AEROESPACIAL Y DEFENSA SL;THE MANCHESTER METROPOLITAN UNIVERSITY;BIOSEC GROUP KORLATOLT FELELOSSEGU TARSASAG;TRAINOSE METAFORES-METAFORIKES YPIRESIES EPIVATON KAI FORTIOU AE;LATVIAN STATE BORDER GUARD;KENTRO MELETON ASFALEIAS;KOMENDA GLOWNA STRAZY GRANICZNEJ;ITTI SP ZOO;JAS TECHNOLOGIE SPOLKA Z OGRANICZONA ODPOWIEDZIALNOSCIA;STREMBLE VENTURES LTD;INSTITUTE OF COMMUNICATION AND COMPUTER SYSTEMS;ORSZAGOS RENDOR - FOKAPITANYSAG;GOTTFRIED WILHELM LEIBNIZ UNIVERSITAET HANNOVER</t>
  </si>
  <si>
    <t>ES;UK;HU;EL;LV;PL;CY;DE</t>
  </si>
  <si>
    <t>BES-01-2015</t>
  </si>
  <si>
    <t>RANGER: RAdars for loNG distance maritime surveillancE and SaR opeRations</t>
  </si>
  <si>
    <t>2016-05-01</t>
  </si>
  <si>
    <t>2019-12-31</t>
  </si>
  <si>
    <t>http://www.ranger-project.eu</t>
  </si>
  <si>
    <t>EU trade, transport, tourism and economic development are directly dependent on open and safe seas and oceans. EU's maritime borders are widely spread including various topologies from open sea to semi-enclosed cabins with islands and islets. This poses great challenges that affect securing maritime border areas. Failing to protect against a wide array of maritime threats and risks may result in these areas becoming arenas for international conflicts, terrorism or organized crime, where smuggling, irregular immigration and drug trafficking are the most common ones. RANGER aims at re-enforcing EU by combining innovative Radar technologies with novel technological solutions for early warning, in view of delivering a surveillance platform offering detection, recognition, identification and tracking of suspicious vessels, capabilities exceeding current radar systems. It will be a platform, consisting of 2 radar technologies, a novel Over-The-Horizon Radar combined with a Multiple Input Multiple Output one implemented exploiting the latest photonics advancements, and an Early Warning System exploiting deep and adaptable machine learning schemes able to Automatically detect radar Targets. It safeguards seamless fitting and interoperability with CISE (enhanced maritime surveillance and cross border SaR operations), through the development of a CISE translation Gateway, exporting on-demand CISE services directly to end-users, by strengthening the information exchange between national authorities and the European Agency. RANGER leverages the experience of its consortium, a balanced blend of technology providers, domain experts and end-users, delivering a cost efficient, environmental friendly solution, abiding to regulations and legislation for the protection of human lives. Two pilot exercises are foreseen to thoroughly assess RANGER’s ability to deliver on its promises, enhancing its potential to become a flagship platform for the European Maritime Surveillance industry.</t>
  </si>
  <si>
    <t>TELESTO TECHNOLOGIES PLIROFORIKIS KAI EPIKOINONION EPE;LAUREA-AMMATTIKORKEAKOULU OY;NATO SCIENCE AND TECHNOLOGY ORGANISATION;MINISTERE DE LA TRANSITION ECOLOGIQUE ET SOLIDAIRE;CS GROUP-FRANCE;LEONARDO - SOCIETA PER  AZIONI;MINISTRY OF NATIONAL DEFENCE, GREECE;INSTITUTE OF COMMUNICATION AND COMPUTER SYSTEMS;TECHNISCHE UNIVERSITAET DRESDEN</t>
  </si>
  <si>
    <t>EL;FI;BE;FR;IT;DE</t>
  </si>
  <si>
    <t>BES-02-2015</t>
  </si>
  <si>
    <t>System  for  detection of  Threat Agents in  Maritime Border  Environment</t>
  </si>
  <si>
    <t>http://safeshore.eu/</t>
  </si>
  <si>
    <t>The main objective of the SafeShore project is to cover existing gaps in coastal border surveillance, increasing internal security by preventing cross-border crime such trafficking in human beings and the smuggling of drugs. It is designed to be integrated with existing systems and create a continuous detection line along the border. One of the treats to the maritime coast are small Remotely Piloted Aircraft Systems (RPAS) which can carry explosives or which can be used for smuggling drugs, boats and human intruders on the sea shore. 
The SafeShore core solution for detecting small targets that are flying at low attitude is to use a 3D LIDAR that scans the sky and creates above the protected area a virtual dome shield. SafeShore will also integrate the 3D LIDAR with passive acoustic sensors, passive radio detection and video analytics.
One of SafeShore specific objectives will be to cover 1500-m1800m along the coastal border. This will be done with 3 mobile platforms. Each one of those will cover itself with a dome-shaped virtual detection shield with a radius of about 250m to 300m. There will be approximately 50 meters overlapping between the platforms. The overlapping will create a continuous  detection shield along the shore. 
The SafeShore objective will be to demonstrate the detection capabilities in the missing detection gaps of other existing systems such as costal radars, thereby also ensuring the fusion of information and increasing the situational awareness and better implementation of the European Maritime Security Strategy based on the information exchange frameworks, EUROSUR and EUCISE 2020. 
All SafeShore objectives are measurable, realistic and achievable within the duration of the project, as the SafeShore project will build 3 prototypes that are going to assess the accomplishment of the objectives. Three end-user scripted and end-user validated field trials will be set up to validate these systems: in the North Sea, Black Sea and Mediterranean.</t>
  </si>
  <si>
    <t>SERVICIUL DE PROTECTIE SI PAZA;TG DRIVES SRO;INSPECTORATUL GENERAL AL POLITIEI DE FRONTIERA;POLITIEZONE: DE PANNE - KOKSIJDE - NIEUWPOORT;OPTIX AD;MINISTRY OF PUBLIC SECURITY;DR FRUCHT SYSTEMS LTD;QUEEN MARY UNIVERSITY OF LONDON;INSTITUTUL DE OPTOELECTRONICA SA;UNIVERSITA DEL SALENTO;UTI GRUP SA</t>
  </si>
  <si>
    <t>RO;CZ;BE;BG;IL;UK;IT</t>
  </si>
  <si>
    <t>H2020-SMEINST-2-2016-2017</t>
  </si>
  <si>
    <t>SME-2</t>
  </si>
  <si>
    <t>H2020-EU.2.1.6.3.</t>
  </si>
  <si>
    <t>EO-3-2016</t>
  </si>
  <si>
    <t>Evolution of Emergency Copernicus services</t>
  </si>
  <si>
    <t>2016-11-01</t>
  </si>
  <si>
    <t>2019-04-30</t>
  </si>
  <si>
    <t>http://www.e2mc-project.eu</t>
  </si>
  <si>
    <t>E2mC aims at demonstrating the technical and operational feasibility of the integration of social media analysis and crowdsourced information within both the Mapping and Early Warning Components of Copernicus Emergency Management Service (EMS). The Project will develop a prototype of a new EMS Service Component (Copernicus Witness), designed to exploit social media analysis and crowdsourcing capabilities to generate a new Product of the EMS Portfolio.
The purpose of the new Copernicus Witness Service Component is to improve the timeliness and accuracy of geo-spatial information provided to Civil Protection authorities, on a 24/7 basis, during the overall crisis management cycle and, particularly, in the first hours immediately after the event. This will result in an early confirmation of alerts from running Early Warning Systems as well as first rapid impact assessment from the field.
The technological enabler of the Copernicus Witness is the innovative and scalable Social&amp;Crowd (S&amp;C) Platform, developed by E2mC. 
Heterogeneous social media data streams (Twitter, Facebook, Instagram,… and different data: text, image, video, …) will be analysed and sparse crowdsourcing communities will be federated (crisis specific as Tomnod, HOT, SBTF and generic as Crowdcrafting, EpiCollect,…).
Two demonstration loops will validate the usefulness of Copernicus Witness and the S&amp;C Platform suitability to allow EC to evaluate possible Copernicus EMS evolution options. E2mC will perform demonstrations within realistic and operational scenarios designed by the Users involved within the Project (Civil Protection Authorities and Humanitarian Aid operators, including their volunteer teams) and by the current Copernicus EMS Operational Service Providers that are part of the E2mC Consortium. 
The involvement of social media and crowdsourcing communities will foster the engagement of a large number of people in supporting crisis management; many more citizens will become aware of Copernicus.</t>
  </si>
  <si>
    <t>H2020-EO-2016</t>
  </si>
  <si>
    <t>UNIVERSITE DE GENEVE;AUTONOOM PROVINCIEBEDRIJF CAMPUS VESTA;FRAUNHOFER GESELLSCHAFT ZUR FOERDERUNG DER ANGEWANDTEN FORSCHUNG E.V.;UNIVERSITE DE STRASBOURG;PARIS-LODRON-UNIVERSITAT SALZBURG;POLITECNICO DI MILANO;KAJO SRO;PUBLIC SAFETY COMMUNICATION EUROPE FORUM AISBL;SYSTEMES D'INFORMATION A REFERENCE SPATIALE - SIRS;TERRANEA UG (HAFTUNGSBESCHRANKT) GMBH;GAF AG</t>
  </si>
  <si>
    <t>CH;BE;DE;FR;AT;IT;SK</t>
  </si>
  <si>
    <t>IA</t>
  </si>
  <si>
    <t>2018-01-01</t>
  </si>
  <si>
    <t>H2020-EU.3.7.3.;H2020-EU.3.7.7.</t>
  </si>
  <si>
    <t>SEC-20-BES-2016</t>
  </si>
  <si>
    <t>autonomous swarm of heterogeneous RObots for BORDER surveillance</t>
  </si>
  <si>
    <t>2017-05-01</t>
  </si>
  <si>
    <t>2021-08-31</t>
  </si>
  <si>
    <t>http://roborder.eu</t>
  </si>
  <si>
    <t>Border authorities and Law Enforcement Agencies (LEAs) across Europe face important challenges in how they patrol and protect the borders. Their work becomes more problematic considering the heterogeneity of threats, the wideness of the surveyed area, the adverse weather conditions and the wide range of terrains. Although there are several research tools and works targeting these areas independently for border surveillance, nowadays border authorities do not have access to an intelligent holistic solution providing all aforementioned functionalities.
Towards delivering such a solution, ROBORDER aims at developing and demonstrating a fully-functional autonomous border surveillance system with unmanned mobile robots including aerial, water surface, underwater and ground vehicles, capable of functioning both as standalone and in swarms, which will incorporate multimodal sensors as part of an interoperable network. The system will be equipped with adaptable sensing and robotic technologies that can operate in a wide range of operational and environmental settings. To provide a complete and detailed situational awareness picture that supports highly efficient operations, the network of sensors will include static networked sensors such as border surveillance radars, as well as mobile sensors customised and installed on board unmanned vehicles. 
To succeed implementing an operational solution, a number of supplementary technologies will also be applied that will enable the establishment of robust communication links between the command and control unit and the heterogeneous robots. On top of this, detection capabilities for early identification of criminal activities and hazardous incidents will be developed. This information will be forwarded to the command and control unit that will enable the integration of large volumes of heterogeneous sensor data and the provision of a quick overview of the situation at a glance to the operators, supporting them in their decisions.</t>
  </si>
  <si>
    <t>H2020-SEC-2016-2017-1</t>
  </si>
  <si>
    <t>SERVICIUL DE PROTECTIE SI PAZA;INSPECTORATUL GENERAL AL POLITIEI DE FRONTIERA;ROBOTNIK AUTOMATION SLL;EVERIS AEROESPACIAL Y DEFENSA SL;CSEM CENTRE SUISSE D'ELECTRONIQUE ET DE MICROTECHNIQUE SA - RECHERCHE ET DEVELOPPEMENT;EVERIS SPAIN SL;ETHNIKO KAI KAPODISTRIAKO PANEPISTIMIO ATHINON;TEKNOLOGIAN TUTKIMUSKESKUS VTT OY;INSTITUT PO OTBRANA;FRAUNHOFER GESELLSCHAFT ZUR FOERDERUNG DER ANGEWANDTEN FORSCHUNG E.V.;AUTORITA DI SISTEMA PORTUALE DEL MAR TIRRENO SETTENTRIONALE;OCEANSCAN - MARINE SYSTEMS &amp; TECHNOLOGY LDA;NATO SCIENCE AND TECHNOLOGY ORGANISATION;Ministério da Justiça;COPTING GMBH;TEKEVER II AUTONOMOUS SYSTEMS LDA;SISEKAITSEAKADEEMIA;SHEFFIELD HALLAM UNIVERSITY;MINISTERIO DA ADMINISTRACAO INTERNA;Police Service of Northern Ireland;MINISTRY OF NATIONAL DEFENCE, GREECE;CONSORZIO NAZIONALE INTERUNIVERSITARIO PER LE TELECOMUNICAZIONI;ELETTRONICA GMBH;CYBERLENS LTD;ORSZAGOS RENDOR - FOKAPITANYSAG</t>
  </si>
  <si>
    <t>RO;ES;CH;EL;FI;BG;DE;IT;PT;BE;EE;UK;HU</t>
  </si>
  <si>
    <t>SEC-19-BES-2016</t>
  </si>
  <si>
    <t>Maritime Integrated Surveillance Awareness</t>
  </si>
  <si>
    <t>2020-02-29</t>
  </si>
  <si>
    <t>http://www.marisaproject.eu</t>
  </si>
  <si>
    <t>Combating irregular migration, human smuggling, terrorism at sea, piracy, as well as arms and drug trafficking has become a high priority on Europe’s security agenda. Securing the sea requires a day-to-day collaboration activities among European actors of maritime surveillance, Member States’ administrations and European agencies principally, and a significant number of initiatives are being taken at EU level to address this challenge. The large amount of ‘raw data’ available today are not usable by systems supporting maritime security since they are not accessible at the same time and, often, they are not interoperable. Therefore, the overarching goal of MARISA project is to provide the security communities operating at sea with a data fusion toolkit, which makes available a suite of methods, techniques and modules to correlate and fuse various heterogeneous and homogeneous data and information from different sources, including Internet and social networks, with the aim to improve information exchange, situational awareness, decision-making and reaction capabilities. The proposed solution will provide mechanisms to get insights from any big data source, perform analysis of a variety of data based on geographical and spatial representation, use techniques to search for typical and new patterns that identify possible connections between events, explore predictive analysis models to represent the effect of relationships of observed object at sea. Enterprise and ad-hoc reporting and services, within the CISE context, will be provided to support users and operational systems in their daily activities, as well as presentation tools for navigating and visualizing results of data fusion processing. The involvement of 5 practitioners as full partners will allow on the one hand to align innovation to user needs, on the other hand to validate the toolkit through a number of trials addressing cross country/cross domain applications.</t>
  </si>
  <si>
    <t>ASTER SPA;LAUREA-AMMATTIKORKEAKOULU OY;NEDERLANDSE ORGANISATIE VOOR TOEGEPAST NATUURWETENSCHAPPELIJK ONDERZOEK TNO;SATWAYS - PROIONTA KAI YPIRESIES TILEMATIKIS DIKTYAKON KAI TILEPIKINONIAKON EFARMOGON ETAIRIA PERIORISMENIS EFTHINIS EPE;FRAUNHOFER GESELLSCHAFT ZUR FOERDERUNG DER ANGEWANDTEN FORSCHUNG E.V.;LUCIAD NV;MINISTERIE VAN INFRASTRUCTUUR EN WATERSTAAT;E-GEOS SPA;NATO SCIENCE AND TECHNOLOGY ORGANISATION;AIRBUS DEFENCE AND SPACE SAS;MINISTERIO DA DEFESA NACIONAL;TOULON VAR TECHNOLOGIES;MINISTERO DELLA DIFESA;MINISTERIO DEL INTERIOR;ALMA MATER STUDIORUM - UNIVERSITA DI BOLOGNA;ENGINEERING - INGEGNERIA INFORMATICA SPA;INOVAWORKS II, COMMAND AND CONTROL,SA;MINISTRY OF NATIONAL DEFENCE, GREECE;PLATH GMBH;INOV INSTITUTO DE ENGENHARIA DE SISTEMAS E COMPUTADORES, INOVACAO;GMV AEROSPACE AND DEFENCE SA</t>
  </si>
  <si>
    <t>IT;FI;NL;EL;DE;BE;FR;PT;ES</t>
  </si>
  <si>
    <t>C2 Advanced Multi-domain Environment and Live Observation Technologies</t>
  </si>
  <si>
    <t>2021-04-30</t>
  </si>
  <si>
    <t>https://www.camelot-project.eu/</t>
  </si>
  <si>
    <t>The creation of the Schengen area has been one of the major achievements of the EU. However, this agreement requires countries to cooperate tightly in order to keep a high level of security at their internal borders, as well as to share the responsibility of managing external borders. Such a variety of borders (land, sea and air) and current challenges requires a consistent approach to border surveillance, based on a plethora of heterogeneous assets. These can be manned or unmanned, ranging from sensors (optical, radar, IR) to unmanned platforms (UAV, UGV, USV or UUV), and need to be combined to offer an integrated situational picture of the area under surveillance and of their location. In order to effectively control their operation and manage the large amounts of data collected by them, new approaches for command and control need to be considered, allowing efficient interaction between the operator and the different assets in the field. CAMELOT proposes to develop and demonstrate different advanced command and control service modules for multiple platform domains, based on a SOA architecture that specifies internal and external interfaces, allowing the development of a modular and scalable command and control station, customisable to the user needs. This architecture can be based on results of previous studies and work or open architectures that may prove more suitable and the interfaces can take advantage of the standardisation work that has been done already. After the definition, CAMELOT partners will prototype service modules according to their expertise, background individual technologies and practitioner needs. These will be integrated progressively in specific testing along the project. This prototype development approach will culminate in 2 final demonstrations involving end users and relevant stakeholders, to achieve a maturity of TRL6 (for most individual technologies supporting the functionalities for border surveillance) and an IRL of 7 for CAMELOT.</t>
  </si>
  <si>
    <t>FCIENCIAS.ID - ASSOCIACAO PARA A INVESTIGACAO E DESENVOLVIMENTO DE CIENCIAS;INSPECTORATUL GENERAL AL POLITIEI DE FRONTIERA;SOCIETE D'INGENIERIE DE RECHERCHESET D'ETUDES EN HYDRODYNAMIQUE NAVALE;DEPARTMENT OF DEFENCE;INSTITUT PO OTBRANA;TEKEVER ASDS;NAVAL GROUP;MUNSTER TECHNOLOGICAL UNIVERSITY;AKADEMIA MARYNARKI WOJENNEJ;BAE SYSTEMS (OPERATIONS) LIMITED;NATO SCIENCE AND TECHNOLOGY ORGANISATION;UAVISION - ENGENHARIA DE SISTEMAS LDA;VIASAT ANTENNA SYSTEMS SA;THALES DMS FRANCE SAS;MINISTERIO DA ADMINISTRACAO INTERNA;MINISTERIO DA DEFESA NACIONAL;KENTRO MELETON ASFALEIAS;SIEC BADAWCZA LUKASIEWICZ - PRZEMYSLOWY INSTYTUT AUTOMATYKI I POMIAROW PIAP;FUNDACAO DA FACULDADE DE CIENCIAS DA UNIVERSIDADE DE LISBOA FP;UNIVERSITAT POLITECNICA DE VALENCIA;MINISTRY OF NATIONAL DEFENCE, GREECE;THALES;CENTRO DE ANALISE E OPERACOES MARITIMAS-NARCOTICOS</t>
  </si>
  <si>
    <t>PT;RO;FR;IE;BG;PL;UK;BE;CH;EL;ES</t>
  </si>
  <si>
    <t>SEC-14-BES-2016</t>
  </si>
  <si>
    <t>SMart mobILity at the European land borders</t>
  </si>
  <si>
    <t>2017-07-01</t>
  </si>
  <si>
    <t>2020-06-30</t>
  </si>
  <si>
    <t>http://www.smile-h2020.eu</t>
  </si>
  <si>
    <t>SMILE proposes a novel mobility concept that addresses the aforementioned challenges by designing, implementing and evaluating in relevant environments (TRL6) prototype management architecture, for the accurate verification, automated control, monitoring and optimization of people’ flows at Land Border Infrastructures. It leverages the capabilities of the smart mobile devices in biometric control for secure and trusted authentication, and elaborates on their exploitation as part of a multimodal biometric verification process that supplements / complements existing approaches. Furthermore, SMILE’s mobility concept builds upon Private Cloud Infrastructure technologies which communicate with remote SMILE handhelds through a secure gateway.  SMILE ecosystem will target EU land borders which will be the beneficiaries of the proposed solutions. In fact, the proposed technology and business framework developed in SMILE will be validated through pan-European demonstrations in 3 BCPs. The operational properties of the technologies and overall solution will be validated and evaluated against cost, performance, effectiveness and usability indicators. Use cases will be supported by different architectural designs, which will be classified according to the operation mode. BCPs participating in the project’s pilots will deploy and evaluate the solution at business as usual and emergency situations across various status operations. SMILE aims to (1) minimise the exposure of BCPs to security risks and threats, and (2) help them successfully respond to security incidents, while relieving them from all unnecessary and costly efforts of identifying, acquiring and using the appropriate technology. To this CNBP, HBP &amp; RBP BCP partners will deploy and validate the proposed secure &amp; reliable ecosystem in two use cases (Romania Bulgaria), in which the adaptation of SMILE framework to focused applications will be performed.</t>
  </si>
  <si>
    <t>SERVICIUL DE PROTECTIE SI PAZA;TECH INSPIRE LTD;INSPECTORATUL GENERAL AL POLITIEI DE FRONTIERA;EGOV CONSULTING AND DEVELOPMENT GMBH;FRAUNHOFER GESELLSCHAFT ZUR FOERDERUNG DER ANGEWANDTEN FORSCHUNG E.V.;EULAMBIA ADVANCED TECHNOLOGIES MONOPROSOPI ETAIRIA PERIORISMENIS EFTHINIS;SOFTWARE IMAGINATION &amp; VISION SRL;IDEMIA FRANCE;CLOUD SECURITY ALLIANCE (EUROPE) LBG;FUTURE INTELLIGENCE LTD;SIVECO ROMANIA SA;GLAVNA DIREKTSIA GRANICHNA POLITSIA;ELLINIKO MESOGEIAKO PANEPISTIMIO;NORGES TEKNISK-NATURVITENSKAPELIGE UNIVERSITET NTNU;ORSZAGOS RENDOR - FOKAPITANYSAG</t>
  </si>
  <si>
    <t>RO;UK;DE;EL;FR;BG;NO;HU</t>
  </si>
  <si>
    <t>H2020-EU.3.7.;H2020-EU.2.3.1.</t>
  </si>
  <si>
    <t>SMEInst-13-2016-2017</t>
  </si>
  <si>
    <t>Smart Trust: Secure Mobile ID for Trusted Smart Borders</t>
  </si>
  <si>
    <t>2020-03-31</t>
  </si>
  <si>
    <t>https://web.archive.org/web/20201230011033/https://smart-trust.eu/</t>
  </si>
  <si>
    <t>Smart-Trust introduces a new technological enabler for Mobile ID which drastically increases the reliability and trust levels of identity verification at European borders, thus increasing the security of member states. The platform is compatible with a seamless self-service experience based on biometrics on the move which provides freedom of movements to citizens while ensuring their privacy safeguarded according to Privacy by Design principles. Smart-Trust will simultaneously address the business needs of governments, airports, airlines and border police in major pilots in the international airports of Lisbon and Schiphol. After establishing requirements sought by the various stakeholders, and integrating the Smart-Trust platform into the airport and border control infrastructure, we will define KPIs for assessing the business cases and design experiments to measure them. Smart-Trust will be implemented by delivering an agile, highly configurable, modular and open architecture platform with the following robust, versatile and scalable core components:
• Mobile ID services and app, mobile identity enrolment and verification services
• TrustChain, a blockchain-based infra-structure to assert citizen transactions in a distributed and self-regulatory fashion
• Workflow Orchestration, a workflow management component which caters for stakeholder-driven business rules
• Analytics and Risk-Assessment, an industrial-strength real time analytics platform able to deliver professional customized monitoring dashboards as well as detecting passenger trends and anomalies.
These components will be developed as part of Vision-Box’s overarching Services Platform and hence compatible with standard Vision-Box services such as Automated Border Control, including Advance Passenger Information Systems (APIS) and Entry-Exit System (EES), and Happy Flow, the first 100% self-service passenger processing system allowing passengers to go from curb to boarding by simple presenting their face.</t>
  </si>
  <si>
    <t>H2020-EU.3.7.3.</t>
  </si>
  <si>
    <t>SEC-16-BES-2017</t>
  </si>
  <si>
    <t>Through-foliage detection, including in the outermost regions of the EU</t>
  </si>
  <si>
    <t>2018-09-01</t>
  </si>
  <si>
    <t>2022-08-31</t>
  </si>
  <si>
    <t>http://www.foldout.eu</t>
  </si>
  <si>
    <t>In the last years irregular migration has dramatically increased, and is no longer manageable with existing systems. Improved methods for border surveillance are necessary to ensure an effective and efficient EU border management.  
FOLDOUT focus is on through foliage detection in the inner and outermost regions of the EU. Foliage penetration is an unsolved  important part of border surveillance. By solving the problem of unreliable detections in such harsh environments border guards’ workloads are reduced, costs are reduced and, last but not least, lives can be saved.
Detecting people through dense foliage in extreme climates with only a penetration technology is prone to high fault rates. FOLDOUT will build a system that combines various sensors and technologies and intelligently fuses these into an effective and robust intelligent detection platform.
Fusing several sensor signals increases the effectiveness of detection. Further, sensors will be influenced (i.e. detection parameters adapted) by events detected by other sensors in the vicinity. 
By integrating data, such as vehicle traffic, from outside the immediate border area pre-events can be detected and learned. The events will be analysed with machine learning tools to continuously increase the systems detection and tracking capability. 
FOLDOUT will make the tasks of Border Guards simpler and faster by combining events from various sensors to give a complete situation threat assessment combined with suggested reaction scenarios. 
A two year pilot in Bulgaria and demonstrators in Greece, Finland and French Guiana FOLDOUT will provide fundamental enhancements in the domain of border surveillance and improved search &amp; rescue scenarios.</t>
  </si>
  <si>
    <t>H2020-SEC-2016-2017-2</t>
  </si>
  <si>
    <t>ETICAS RESEARCH AND CONSULTING SL;CO.RI.S.T.A. (CONSORZIO DI RICERCASU SISTEMI DI TELESENSORI AVA NZATI);RAJAVARTIOLAITOS;THE UNIVERSITY OF READING;TEKNOLOGIAN TUTKIMUSKESKUS VTT OY;INSTITUT PO OTBRANA;VALSTYBES SIENOS APSAUGOS TARNYBA PRIE VIDAUS REIKALU MINISTERIJOS;EUROPEAN DYNAMICS BELGIUM;THALES ALENIA SPACE ITALIA SPA;EUTEMA RESEARCH SERVICES GMBH;OFFICE NATIONAL D'ETUDES ET DE RECHERCHES AEROSPATIALES;GLAVNA DIREKTSIA GRANICHNA POLITSIA;EUTEMA GMBH;KENTRO MELETON ASFALEIAS;KOMENDA GLOWNA STRAZY GRANICZNEJ;BHE BONN HUNGARY ELEKTRONIKAI Kft;ITTI SP ZOO;THALES ALENIA SPACE FRANCE SAS;ONF INTERNATIONAL</t>
  </si>
  <si>
    <t>ES;IT;FI;UK;BG;LT;BE;AT;FR;EL;PL;HU</t>
  </si>
  <si>
    <t>2023-03-31</t>
  </si>
  <si>
    <t>H2020-EU.3.7.3.;H2020-EU.3.7.8.</t>
  </si>
  <si>
    <t>SU-BES01-2018-2019-2020</t>
  </si>
  <si>
    <t>Migration-Related Risks caused by misconceptions of Opportunities and Requirement</t>
  </si>
  <si>
    <t>2019-06-01</t>
  </si>
  <si>
    <t>2022-05-31</t>
  </si>
  <si>
    <t>https://h2020mirror.eu</t>
  </si>
  <si>
    <t>The perception of Europe and individual European countries has a high impact on expectations and decisions of citizens from outside Europe (considering) coming to Europe, especially from countries of origin (COO) for migration. Misperceptions and targeted misinformation campaigns can lead to security threats. It is therefore crucial for border control and other relevant security agencies and policy makers to better understand how Europe is perceived abroad, detect discrepancies between image and reality, spot instances of media manipulation, and develop their abilities for counteracting such misconceptions and the security threats resulting from them.
The goal of the MIRROR project is to develop an integrated platform, a set of tools on top of this platform, as well as a systematic methodology for the comprehensive intermedia analysis of the perception of Europe, the detection of discrepancies between perception of and reality in Europe, and the creation of awareness for the impact of such misconceptions and the resulting threats, including hybrid threats. In a process driven by perception-specific threat analysis, the MIRROR project will combine methods of automated text, multimedia and social network analysis for various types of media (including social media) with empirical studies for creating a substantiated picture of the perception of Europe and for combining evidences from different sources.  Solutions developed in the project, including technology and actionable insights, will be thoroughly validated with border agencies and policy makers, e.g. via pilots. 
For achieving its goals, MIRROR brings together a strong multidisciplinary consortium combining research excellence experts in text and multimedia analysis, social network analysis, security research, social science, in particular communication science, law and ethics, gender research with commercial partners and border agencies as well as civil society organizations.</t>
  </si>
  <si>
    <t>H2020-SU-SEC-2018</t>
  </si>
  <si>
    <t>BUNDESMINISTERIUM FUER LANDESVERTEIDIGUNG UND SPORT;TOTALFORSVARETS FORSKNINGSINSTITUT;HENSOLDT ANALYTICS GMBH;ETHNIKO KENTRO EREVNAS KAI TECHNOLOGIKIS ANAPTYXIS;UNIVERSITAT WIEN;FREMDE WERDEN FREUNDE;UNIVERSITA TA MALTA;RIJKSUNIVERSITEIT GRONINGEN;CONOSCENZA E INNOVAZIONE SOCIETA ARESPONSABILITA LIMITATA SEMPLIFICATA;FONDAZIONE AGENFOR INTERNATIONAL;EURIX SRL;Malta Police Force;POLISMYNDIGHETEN SWEDISH POLICE AUTHORITY</t>
  </si>
  <si>
    <t>AT;SE;EL;MT;NL;IT</t>
  </si>
  <si>
    <t>SU-BES03-2018-2019-2020</t>
  </si>
  <si>
    <t>Coordination Of Maritime assets for Persistent And Systematic Surveillance</t>
  </si>
  <si>
    <t>2019-05-01</t>
  </si>
  <si>
    <t>The external borders of the EU have historically been under great pressure, subject to a variety of threats, which include irregular migration and trafficking of narcotics. Within this context, authorities in charge of border and maritime patrol are faced with different challenges that include the heterogeneity of the traffic that undertakes illegal activities in European waters, limitations in the ability to collect and share timely available data among institutional organizations, as well as a lack of assets by the relevant authorities to cover the wide maritime areas under their mandate. Although there has been an expressive investment done in the domain of surveillance technologies and tools, the intake by the competent authorities has been slow, due to lack of uniformity in the integration of such systems with existing surveillance infrastructures. In order to address these challenges, project COMPASS2020 aims to demonstrate the combined use and seamless coordination of manned and unmanned assets to achieve greater coverage, better quality of information and shorter response times in maritime surveillance operations. The proposed solution will be based on an innovative CONOPS that makes use of multiple aerial and underwater unmanned vehicles with improved capabilities, deployed from OPVs or from land, and will be supported by a central, multi-domain and interoperable Mission System (MS) that enables the operation of these platforms from both locations. UxVs may act as deported ship sensors, providing critical mission data to the MS that can then be exploited through dedicated services to be developed in the scope of the project (e.g. Data Fusion and Threat Risk Analysis). The major goal of COMPASS2020 is to demonstrate an operational solution to ensure long range and persistent surveillance, increasing the situational awareness of coast guards and maritime authorities, and, thus, increasing the cost-effectiveness, availability and reliability of the operations.</t>
  </si>
  <si>
    <t>ECA ROBOTICS;STICHTING NATIONAAL LUCHT- EN RUIMTEVAARTLABORATORIUM;NEDERLANDSE ORGANISATIE VOOR TOEGEPAST NATUURWETENSCHAPPELIJK ONDERZOEK TNO;TEKEVER ASDS;NAVAL GROUP;AIRBUS DEFENCE AND SPACE GMBH;ISD LYSEIS OLOKRIROMENON SYSTIMATONANONYMOS ETAIREIA;NATO SCIENCE AND TECHNOLOGY ORGANISATION;MINISTARSTVO SAOBRACAJA I POMORSTVA;"INSTITUTUL NATIONAL DE CERCETARE-DEZVOLTARE AEROSPATIALA ""ELIE CARAFOLI""- INCAS BUCURESTI";EDISOFT-EMPRESA DE SERVICOS E DESENVOLVIMENTO DE SOFTWARE SA;CENTRO DE ANALISE E OPERACOES MARITIMAS-NARCOTICOS;HOME OFFICE</t>
  </si>
  <si>
    <t>FR;NL;PT;DE;EL;BE;ME;RO;UK</t>
  </si>
  <si>
    <t>SU-BES02-2018-2019-2020</t>
  </si>
  <si>
    <t>Border detection of illicit drugs and precursors by highly accurate electrosensors</t>
  </si>
  <si>
    <t>2019-09-01</t>
  </si>
  <si>
    <t>2023-08-31</t>
  </si>
  <si>
    <t>Combining robust sensor technologies with the inherent advantages of electrochemical strategies, nano-molecularly imprinted polymers, and multivariate and pattern data analysis, BorderSens will enable highly accurate selective detection of trace levels of illicit drugs and precursors. With borders being important gateways for the entrance of illicit drugs and their precursors, custom and border control authorities are facing pertaining challenges to detect such dangerous substances and safeguard the public. The main challenges posed by currently used on-site methods to detect illicit drugs and precursors are low accuracy, in the case of colour tests, and high cost and low portability, in the case of spectroscopic tests. In the light of a pressing need for better drug test systems at EU borders, the ultimate research aim of the BorderSens is to develop a portable, wireless single prototype device with the capability to quickly test for different types of drugs, precursors and adulterants/cutting agents, with outstanding accuracy and reduced false positives and false negatives. BorderSens will demonstrate the innovative technological solutions at seven demonstrations sites at EU borders with end-users and ensure exploitation plans guaranteeing strong impact. BorderSens brings together universities, a big manufacturer of electrochemical sensors, a specialised SME, ten end-users i.e. forensic institutes, police forces and border authorities, and a high quality external advisory board, to provide an excellent scientific-technical perspective and a straightforward exploitation route, with great impact on the safety of EU citizens.</t>
  </si>
  <si>
    <t>IZERTIS SOCIEDAD ANONIMA;INSPECTORATUL GENERAL AL POLITIEI DE FRONTIERA;MUITINES KRIMINALINE TARNYBA;POLICE GRAND-DUCALE;Inspectoratul General al Politiei Romane;UNIVERSITATEA DE MEDICINA SI FARMACIE IULIU HATIEGANU CLUJ-NAPOCA;SCOTTISH POLICE AUTHORITY;Swedish Customs;MINISTERIE VAN FINANCIEN;METROHM DROPSENS SL;DE FEDERALE OVERHEIDSDIENST JUSTITIE - LE SERVICE PUBLIC FEDERAL JUSTICE;UNIVERSIDAD AUTONOMA DE BARCELONA;UNIVERSITY OF LEICESTER;SERVICE PUBLIC FEDERAL FINANCES;HOME OFFICE</t>
  </si>
  <si>
    <t>ES;RO;LT;LU;UK;SE;NL;BE</t>
  </si>
  <si>
    <t>Augmented Reality Enriched Situation awareness for Border security</t>
  </si>
  <si>
    <t>2022-04-30</t>
  </si>
  <si>
    <t>ARESIBO aims at improving the efficiency of the border surveillance systems by providing the operational teams and the tactical command and control level with an accurate and comprehensive information. The pillars of research in ARESIBO are three-fold: 1. Set-up a complete configuration at tactical and execution level to optimise the collaboration between human and sensors (fixed and mobile), 2. Improve situation awareness by enhancing the understanding of the situation through adapted processing of sensor data, correlation between heterogeneous data and information and creation of knowledge through deep learning techniques and 3. Create a situation awareness capability at C2 level that will combine reports on previous missions, real time situation understanding and threat analysis for future actions. This capability will be used to optimise the operations (teams deployment and sensor positioning) as well as an online briefing tool for the teams that will be able to access to the results of the previous missions while in the field. ARESIBO integrates research activities in the domain of 1. surveillance platforms (air, ground, surface, underwater) to optimise the collaborative capabilities of the platforms and their positioning (between themselves and with the teams), 2. Sensor processing to interpret, fuse and correlate all the data to produce information and knowledge and 3. Augmented reality techniques to elaborate and provide to the operators a situation awareness picture which is fit for their missions (minimum information for maximal understanding) both as team level and tactical C2 level. The ARESIBO system will be developed incrementally during the 3 years with two major versions that will lead to sub-versions for land and maritime borders. The system will be tested and assessed in 1. a controlled environment enabling testing at any time without pre-requisite authorisations and 2. in real conditions in Finland, Greece, Romania and Portugal for the 2 versions.</t>
  </si>
  <si>
    <t>SERVICIUL DE PROTECTIE SI PAZA;ISTITUTO DI SOCIOLOGIA INTERNAZIONALE DI GORIZIA ISIG;ROBOTNIK AUTOMATION SLL;Cross-border Research Association;ETHNIKO KENTRO EREVNAS KAI TECHNOLOGIKIS ANAPTYXIS;RAJAVARTIOLAITOS;UBIMAX GMBH;ETHNIKO KAI KAPODISTRIAKO PANEPISTIMIO ATHINON;TEKNOLOGIAN TUTKIMUSKESKUS VTT OY;INSTITUT PO OTBRANA;TEKEVER ASDS;FRAUNHOFER GESELLSCHAFT ZUR FOERDERUNG DER ANGEWANDTEN FORSCHUNG E.V.;OCEANSCAN - MARINE SYSTEMS &amp; TECHNOLOGY LDA;NATO SCIENCE AND TECHNOLOGY ORGANISATION;VIASAT ANTENNA SYSTEMS SA;MINISTERIO DA DEFESA NACIONAL;ADMES MONOPROSOPI IDIOTIKI KEFELAIOUCHIKI ETAIREIA;INTELLIGENCE FOR ENVIRONMENT AND SECURITY SRL  IES SOLUTIONS SRL;MINISTRY OF NATIONAL DEFENCE, GREECE</t>
  </si>
  <si>
    <t>RO;IT;ES;CH;EL;FI;DE;BG;PT;BE</t>
  </si>
  <si>
    <t>Detecting Document frauD and iDentity on the fly</t>
  </si>
  <si>
    <t>The D4FLY project will augment the current capabilities and capacities of border authorities in countering emerging threats in document and identity verification (e.g., forged documents, impostor fraud, morphed faces) at manual and highly automated border control points and in the issuance process of genuine documents. The confluence of D4FLY set of tools and systems will improve the quality of verification and reduce major time sinks in the processes thus enabling real on-the-move border crossing experience for travelers. Novel sensor hardware based on advanced lightfield cameras and novel algorithms developed in the project will enhance verification accuracy and robustness via the combined usage of 2D\thermal face, 3D face, iris and somatotype biometrics. Analytical means to identify known criminals based on somatotype and 3D face data generated from mugshots and observation data will be developed. Various operational needs of end-users with different threat landscapes constitute the backbone of D4FLY development efforts. D4FLY will create a resilient document verification system that can verify a multitude of physical and electronic security features (e.g. Kinegrams®, MLIs, CLIs), detect complex forms of electronic fraud and advanced morphing, and identify fraud in breeder documents. The potential benefit of blockchain technology in identity verification will also be investigated. The D4FLY solution will consist of a border control kiosk geared with enhanced enrolment, verification and detection capabilities; smartphones applications for improved performance and verification capabilities; and a non-stop on-the-move system for biometric verification. The innovation will be validated against European societal values, fundamental rights, privacy, data protection and applicable legislation. Four different border control points and one document fraud expertise center will form the project’s testing and demonstration ground.</t>
  </si>
  <si>
    <t>MINISTRY OF DEFENSE;OVD KINEGRAM AG;THE UNIVERSITY OF READING;TRILATERAL RESEARCH LIMITED;NEDERLANDSE ORGANISATIE VOOR TOEGEPAST NATUURWETENSCHAPPELIJK ONDERZOEK TNO;TEKNOLOGIAN TUTKIMUSKESKUS VTT OY;FRAUNHOFER GESELLSCHAFT ZUR FOERDERUNG DER ANGEWANDTEN FORSCHUNG E.V.;VALSTYBES SIENOS APSAUGOS TARNYBA PRIE VIDAUS REIKALU MINISTERIJOS;"NATIONAL CENTER FOR SCIENTIFIC RESEARCH ""DEMOKRITOS""";YPIRESIA DIACHEIRISIS EUROPAIKON KAI ANAPTYXIAKON PROGRAMMATON (Y.D.E.A.P.);BALTIJOS PAZANGIU TECHNOLOGIJU INSTITUTAS;PIRAEUS PORT AUTHORITY  SA;REGULA BALTIJA SIA;MINISTERIE VAN JUSTITIE EN VEILIGHEID;RAYTRIX GMBH;NORGES TEKNISK-NATURVITENSKAPELIGE UNIVERSITET NTNU;WOJSKOWA AKADEMIA TECHNICZNA IM.JAROSLAWA DABROWSKIEGO;HOME OFFICE</t>
  </si>
  <si>
    <t>NL;CH;UK;IE;FI;DE;LT;EL;LV;NO;PL</t>
  </si>
  <si>
    <t>Understand the Impact of Novel Technologies, Social Media, and Perceptions in Countries Abroad on Migration Flows and the Security of the EU &amp; Provide Validated Counter Approaches, Tools and Practices</t>
  </si>
  <si>
    <t>Narratives on a “better life” that can become reality elsewhere have always been shaping human migration. The image or idea of a “promised land”, however, might not be real, and newcomers are often faced with obstacles and challenges. Certain narratives and perceptions of Europe influence migration aspirations and false images can not only lead to problems when the image does not hold true, but it might also even lead to security threats, risks or radicalisation. It is, therefore, of the utmost importance to understand and investigate narratives about Europe, how these can lead to problems and threats, how they are distributed, and, in a next step, find ways to react and counteract on them. Perceptions on Europe are formed in the country of residence, and they are based on a multitude of sources. Social media and new communication networks, in addition, have increased the scope and the intensity of distribution of such narratives; and furthermore, so-called filter bubbles and echo chambers can lead to isolated misperceptions that are not corrected. Due to new communication technologies, false or incorrect claims become life on their own, raise expectations or disapproval. At the same time, however, these technologies and communication networks might also provide a channel to set an exaggerated image straight and to promote a more realistic narrative. It is, therefore, the aim of the PERCEPTIONS project to identify and understand the narratives and (mis-)perceptions of the EU abroad, assess potential issues related with the border and external security in order to allow better planning and outline reactions and countermeasures. For that purpose, the project will conduct research on the narratives and the myths that are circulating about the EU in countries West- and Central Mediterranean area. Based on the research insights, the consortium will develop a PERCEPTIONS framework model including policy recommendations and action plans.</t>
  </si>
  <si>
    <t>EGYPTIAN CENTER FOR INNOVATION AND TECHNOLOGY DEVELOPMENT;SWANSEA UNIVERSITY;INTERNATIONAL CENTRE FOR MIGRATION POLICY DEVELOPMENT;UNIVERSITEIT ANTWERPEN;KOINONIA CARITAS CYPRUS;CENTRE DE RECHERCHE EN ECONOMIE APPLIQUEE POUR LE DEVELOPPEMENT;ASSOCIATION DES AGENCES DE LA DEMOCRATIE LOCALE;UNIVERSIDAD DE GRANADA;MINISTRY OF PUBLIC SECURITY;FUNDACION EUROARABE DE ALTOS ESTUDIOS;KOSOVAR CENTRE FOR SECURITY STUDIES;ADDITESS ADVANCED INTEGRATED TECHNOLOGY SOLUTIONS &amp; SERVICES LTD;CENTER FOR THE STUDY OF DEMOCRACY;UNIVERSITY OF NORTHUMBRIA AT NEWCASTLE;SINUS MARKT- UND SOZIALFORSCHUNG GMBH;SHEFFIELD HALLAM UNIVERSITY;GLAVNA DIREKTSIA GRANICHNA POLITSIA;FONDAZIONE BRUNO KESSLER;KENTRO MELETON ASFALEIAS;ALMA MATER STUDIORUM - UNIVERSITA DI BOLOGNA;UNIVERSIDAD REY JUAN CARLOS;ERASMUS UNIVERSITEIT ROTTERDAM;HELLENIC POLICE;UNIVERSITA DEGLI STUDI DI ROMA LA SAPIENZA</t>
  </si>
  <si>
    <t>EG;UK;AT;BE;CY;DZ;FR;ES;IL;XK;BG;DE;IT;EL;NL</t>
  </si>
  <si>
    <t>An EnhaNceD Common InfoRmatiOn Sharing EnvironMent for BordEr CommanD, Control and CoordinAtion Systems</t>
  </si>
  <si>
    <t>The project aims to unlock the full potential of CISE, by validating in a long period of time CISE-compatible command, control and coordination systems from several Coast and Border Agencies. 
At the same time it is envisaged to further enhance, validate and demonstrate CISE by extending its scope for land borders and adapting relevant C2 solutions and associated services. This will be accomplished by extending the CISE data model based on the use cases and requirements and adapting state-of-the-art command &amp; control systems for full compliancy with the enhanced model and CISE message exchange patterns. The project architecture will follow a hybrid scheme in order to allow the usage of the End User CISE Nodes/Gateways and at the same time to allow the testing and validation of the extended data model. 
The project will leverage on the developments, results and experience of the consortium from current and previous research projects (PERSEUS, CloseEye, MARISA, RANGER), from National Procurement projects of CISE Nodes and Adaptors and on the CISE infrastructure of the End Users.</t>
  </si>
  <si>
    <t>UPRAVA POMORSKE SIGURNOSTI I UPRAVLJANJA LUKAMA;LAUREA-AMMATTIKORKEAKOULU OY;SATWAYS - PROIONTA KAI YPIRESIES TILEMATIKIS DIKTYAKON KAI TILEPIKINONIAKON EFARMOGON ETAIRIA PERIORISMENIS EFTHINIS EPE;MINISTRY OF PUBLIC SECURITY;CODIN - SOCIETA PER AZIONI;MINISTARSTVO SAOBRACAJA I POMORSTVA;MINISTERIO DA DEFESA NACIONAL;EXECUTIVE AGENCY MARITIME ADMINISTRATION;KENTRO MELETON ASFALEIAS;MINISTERO DELLA DIFESA;ENGINEERING - INGEGNERIA INFORMATICA SPA;INOVAWORKS II, COMMAND AND CONTROL,SA;MINISTRY OF NATIONAL DEFENCE, GREECE;FONDAZIONE CENTRO EURO-MEDITERRANEOSUI CAMBIAMENTI CLIMATICI;INSTITUTE OF COMMUNICATION AND COMPUTER SYSTEMS;STEMO OOD;HELLENIC POLICE;EXUS SOFTWARE LTD;GMV AEROSPACE AND DEFENCE SA</t>
  </si>
  <si>
    <t>ME;FI;EL;IL;IT;PT;BG;UK;ES</t>
  </si>
  <si>
    <t>2020-09-01</t>
  </si>
  <si>
    <t>2024-08-31</t>
  </si>
  <si>
    <t>IT tools and methods for managing migration FLOWS</t>
  </si>
  <si>
    <t>Prediction and management of migration are a major challenge for the European Union and also for many different stakeholder groups that provide resources and assistance to migrants along their journey. Yet, in order to develop better strategies and instruments among policy makers and practitioners in the field of migration, we still need a deeper understanding of this phenomenon.
ITFLOWS will generate novel insights on migration. The purpose of ITFLOWS is to provide accurate predictions and adequate management solutions of migration flows in the European Union in the phases of reception, relocation, settlement and integration of migration, according to a wide range of human factors and using multiple sources of information. These insights will be provided by an evidence-based ICT enabled solution (the EUMigraTool) and precise models. All solutions will have fitness for purpose continually validated by policy-makers and practitioners in cooperation with civil-society organisations in a dynamic and  iterative process.
ITFLOWS will propose tailor-made solutions for practitioners and policy makers for managing migration. On the one hand, the EUMigraTool targets first-line-practitioners, second-level reception organisations and municipalities. It will provide modular solutions based on the prediction of migration flows and the identification of risks of tensions between migrants and EU citizens. On the other hand, an in-depth analysis on drivers, patterns and choices of migration as well as public sentiment towards migration will lead to the drafting of adequate recommendations and good practices for policy makers, governments and EU institutions.</t>
  </si>
  <si>
    <t>H2020-SU-SEC-2019</t>
  </si>
  <si>
    <t>ASSOCIAZIONE DELLA CROCE ROSSA   ITALIANA;ETHNIKO KENTRO EREVNAS KAI TECHNOLOGIKIS ANAPTYXIS;CENTRE FOR EUROPEAN POLICY STUDIES;ISTITUTO AFFARI INTERNAZIONALI;TERRACOM AE;INSTITUT FUER WELTWIRTSCHAFT;ASSOCIACIO OPEN CULTURAL CENTER;EUROPEAN UNIVERSITY INSTITUTE;MUNSTER TECHNOLOGICAL UNIVERSITY;CENTER FOR THE STUDY OF DEMOCRACY;FIZ KARLSRUHE - LEIBNIZ-INSTITUT FUR INFORMATIONSINFRASTRUKTUR GMBH;BRUNEL UNIVERSITY LONDON;OXFAM ITALIA ONLUS ASSOCIAZIONE</t>
  </si>
  <si>
    <t>IT;EL;BE;DE;ES;IE;BG;UK</t>
  </si>
  <si>
    <t>Semi-autonomous border surveillance platform combining next generation unmanned aerial vehicles with ultra-high-resolution multi-sensor surveillance payload</t>
  </si>
  <si>
    <t>2020-06-01</t>
  </si>
  <si>
    <t>2023-11-30</t>
  </si>
  <si>
    <t>The project will combine for the first time a multi-role lighter-than-air (LTA) unmanned aerial vehicle (UAV) with an ultra-high
resolution multi-sensor surveillance payload supporting border surveillance as well as search &amp; rescue applications, and
specifically rough terrain detection. The sensor payload will include synthetic aperture radar (SAR), laser detection and
ranging (LADAR), shortwave/longwave infrared (SWIR/LWIR) and acoustic cameras for direct target detection, as well as
optical and hyperspectral cameras for indirect detection (via vegetation disturbance).
The project will use the ground-based infrastructure of border police units (command &amp; control centres), innovative data
models (to identify illegal crossing patterns and preferred routes) and advanced audio/video analytics and storage (to
provide additional detection capabilities).
The technology concepts will be validated in the field by 6 border police units (Greece, Bulgaria, Romania, Moldova,
Ukraine, Belarus) covering 3 major illegal migration routes into Europe (Eastern Mediterranean, Western Balkan and Eastern
Borders Routes), which represent 58% of all illegal border crossings detected and are also the most used for smuggling of
drugs, weapons and stolen vehicles.
The combined solution will provide high coverage, resolution and revisit time with a lower cost (4 EUR/kg/hr) than satellites
and higher endurance (100 kg payload for 12 hours) than drones. Based on the field trial results, the consortium expects to
develop a solution that can be deployed further by European border polices after project completion. The project will also
involve the contribution of NGOs working with illegal migration and human right protection issues, as well as regulatory
experts dealing with the ethics and privacy requirements of border surveillance solutions</t>
  </si>
  <si>
    <t>AUDIO VIDEO TREND DOO ZA ZASTUPANJE, PROJEKTIRANJE I PROIZVODNJU PROFESIONALNE KOMUNIKACIJSKE OPEME;HIPERSFERA DOO ZA RAZVOJ I PRIMJENU TEHNOLOGIJA;LOCAL FOUNDATION FOR PROMOTION OF INTERNATIONAL DIALOGUE AND COOPERATION INTERAKCIA;DIAN SRL;POLYTECHNEIO KRITIS;INSPECTORATUL TERITORIAL AL POLITIEI DE FRONTIERA TIMISOARA;SOFTWARE IMAGINATION &amp; VISION SRL;IDRYMA TECHNOLOGIAS KAI EREVNAS;ADDITESS ADVANCED INTEGRATED TECHNOLOGY SOLUTIONS &amp; SERVICES LTD;INSPECTORATUL GENERAL AL POLITIEI DE FRONTIERA AL MINISTERULUI AFACERILOR INTERNE;STATE BORDER COMMITTEE OF THE REPUBLIC OF BELARUS;GLAVNA DIREKTSIA GRANICHNA POLITSIA;DIRIGENT ACOUSTICS DOO;INSTITUT MIHAJLO PUPIN;KENTRO MELETON ASFALEIAS;MALTA INFORMATION TECHNOLOGY LAW ASSOCIATION;ADMINISTRATION OF THE STATE BORDER GUARD SERVICE OF UKRAINE;HELLENIC POLICE</t>
  </si>
  <si>
    <t>HR;BY;IT;EL;RO;CY;MD;BG;RS;MT;UA</t>
  </si>
  <si>
    <t>An End to end Interoperability Framework For MaritimE Situational Awareness at StrategiC and TacTical OpeRations</t>
  </si>
  <si>
    <t>2020-10-01</t>
  </si>
  <si>
    <t>2022-03-31</t>
  </si>
  <si>
    <t>EFFECTOR aims to enhance  maritime surveillance, improve  decisions support, and foster collaboration of maritime stakeholders by implementing an Interoperability Framework and associated Data Fusion and Analytics services for Maritime Surveillance and Border Security that will allow faster detection of new events, better informed decision making, achievement of a joint understanding and undertaking of a situation across borders, allowing seamless cooperation between operating authorities and on-site intervention forces ensuring that all existing privacy and data protection rules are fully respected. Specifically, EFFECTOR will unlock the full capabilities of maritime surveillance systems and data sharing at tactical and strategic level by introducing applied solutions for enhanced border and external security, including the implementation of a multilayered data lake platform for end-to-end interoperability and data exploitation, the exchange of enhanced situational awareness pictures at different level with CISE and EUROSUR, the adoption of interoperability standards for exploiting data sources and systems currently underutilized in maritime environment and the demonstration of new concepts and tools for knowledge extraction, semantic representation, data fusion, analytics, and federated querying that can scale from local to regional and up to national and transnational level. 
The EFFECTOR solution will be tested, validated and demonstrated in real operational scenarios together with maritime authorities, End Users and practitioners in France, Portugal and Greece. 
The project will leverage on the developments, results and experience from current and previous research projects (EUCISE2020, MARISA, RANGER, PERSEUS, BLUEMASSMED), from National Procurement projects of CISE Nodes and Adaptors and on the CISE infrastructure of the End Users.</t>
  </si>
  <si>
    <t>MINISTRY OF MARITIME AFFAIRS AND INSULAR POLICY;UPRAVA POMORSKE SIGURNOSTI I UPRAVLJANJA LUKAMA;SATWAYS - PROIONTA KAI YPIRESIES TILEMATIKIS DIKTYAKON KAI TILEPIKINONIAKON EFARMOGON ETAIRIA PERIORISMENIS EFTHINIS EPE;UNIVERSITE TOULOUSE 1 CAPITOLE;NAVAL GROUP;MINISTERIO DA DEFESA NACIONAL;EXECUTIVE AGENCY MARITIME ADMINISTRATION;COLLECTE LOCALISATION SATELLITES;KENTRO MELETON ASFALEIAS;ENGINEERING - INGEGNERIA INFORMATICA SPA;MINISTRY OF NATIONAL DEFENCE, GREECE;THALES;INSTITUTE OF COMMUNICATION AND COMPUTER SYSTEMS;HELLENIC POLICE;INOV INSTITUTO DE ENGENHARIA DE SISTEMAS E COMPUTADORES, INOVACAO</t>
  </si>
  <si>
    <t>EL;ME;FR;PT;BG;IT</t>
  </si>
  <si>
    <t>image Manipulation Attack Resolving Solutions</t>
  </si>
  <si>
    <t>Though difficult to quantify, the variety of possible ID document frauds at borders is a reality that threatens politicians holding responsibility for borders as well as EU citizens. Based on the needs expressed by practitioners, the iMARS consortium has shaped a project that will:
1/ improve the operational capacity of passport application and border control operators by providing both - short-term adhoc solutions ensuring reliable passport application procedures - and mid-term solutions with no-reference and differential analysis solutions that can in particular detect manipulated and morphed passport images as well as document fraud. iMARS will provide:
• Image morphing and manipulation attack detection solutions to assess ID documents validity against document fraud, during enrolment and renewal steps, as well as at the border crossing stations
• Document verification and fraud detection solutions to support border guards in the verification process by providing mobile tools that can check document’s integrity
To reach the targeted TRL6, these technologies will be validated in laboratory conditions using operational data collected from six border control sites (with border to countries outside EU).
2/ ensure the uptake of its outcomes after the project’s end. iMARS will:
• promote usability/ergonomic aspects by providing training, guidelines and best practices to border guards and passport application officers
• contribute to the ongoing standardisation efforts in the field of Presentation Attack Detection and face image quality
• provide open access benchmarks (2 datasets with multiple enrolment morphed face images and border gate probe images) on a specific testing platform serving follow-on research activities
• ensure that the technologies developed are accepted by citizens and respect privacy and legal EU regulations.</t>
  </si>
  <si>
    <t>IDEMIA IDENTITY &amp; SECURITY GERMANYAG;Cyprus police;POLICE FEDERALE BELGE;COGNITEC SYSTEMS GMBH;UNIVERSITEIT TWENTE;HOCHSCHULE DARMSTADT (UNIVERSITY OF APPLIED SCIENCES H-DA);EUROPEAN ASSOCIATION FOR BIOMETRICS;SERVICO DE ESTRANGEIROS E FRONTEIRAS PORTUGUESE IMMIGRATION AND BORDERS SERVICES;INSPECTORATUL GENERAL AL POLITIEI DE FRONTIERA AL MINISTERULUI AFACERILOR INTERNE;BUNDESKRIMINALAMT;Institute of Baltic Studies;ARTTIC;MINISTERIE VAN BINNENLANDSE ZAKEN EN KONINKRIJKSRELATIES;KENTRO MELETON ASFALEIAS;MOBAI AS;ALMA MATER STUDIORUM - UNIVERSITA DI BOLOGNA;IMPRENSA NACIONAL - CASA DA MOEDA, S. A.;VISION BOX - SOLUCOES DE VISAO PORCOMPUTADOR SA;KATHOLIEKE UNIVERSITEIT LEUVEN;NORGES TEKNISK-NATURVITENSKAPELIGE UNIVERSITET NTNU;HELLENIC POLICE;SURYS;POLITIDIREKTORATET</t>
  </si>
  <si>
    <t>DE;CY;BE;NL;PT;MD;EE;FR;EL;NO;IT</t>
  </si>
  <si>
    <t>2021-05-01</t>
  </si>
  <si>
    <t>Cosmic Ray Tomograph for Identification of Hazardous and Illegal Goods hidden in Trucks and Sea Containers</t>
  </si>
  <si>
    <t>2025-04-30</t>
  </si>
  <si>
    <t>Everyday our customs workers need to tackle counterfeit goods and piracy to protect the health and safety of our citizens, yet it is estimated that only a small fraction of cargo is inspected and even smaller fraction of illegal goods are detected. Today, the most widely used technology for scanning vehicles, ranging from vans and trucks to railcars, is gamma-ray and X-ray radiography. But new technologies are required for overcoming current technological shortcomings like inability to detect the materials, usage of radioactive and harmful source, low throughput to name some.
Cosmic-ray tomography (CRT) is considered as beyond the state-of-the-art technology in cargo screening. Cosmic-ray muons are highly penetrating, their average energy is about 10,000 times the energy of a typical X-ray and they are practically non-absorbable. They are suitable to identify materials hidden inside of shielded material, too thick or deep for other imaging methods. The CRT is completely passive, exploiting naturally occurring secondary cosmic radiation. Contrary to conventional X-ray or gamma-based imaging techniques it allows to distinguish between different materials and localizes it inside the cargo or vehicle by providing visualised 3D image.
We will bridge the major security gap for fast and safe inspection of large number of cargos by developing the Multi-Functional Passive Detection System. The detection capability is based on using high accuracy sensors for particle tracking in combination with beyond state-of-the art tomographic reconstruction and material classification algorithms.
The main objective of SilentBorder is to develop and validate a new high-technology CRT scanner for border guard, customs and LEAs that enables safe and fast screening, detection and identification of hazardous and illegal goods (e.g. SNM), contraband (e.g. tobacco or explosive) as well as hidden persons in up to 20’ iso containers.</t>
  </si>
  <si>
    <t>H2020-SU-SEC-2020</t>
  </si>
  <si>
    <t>TULLI;MINISTRY OF TRADE;THE UNIVERSITY OF SHEFFIELD;SGS SOCIETE GENERALE DE SURVEILLANCE SA;UNIVERSITE CATHOLIQUE DE LOUVAIN;DEUTSCHES ZENTRUM FUR LUFT - UND RAUMFAHRT EV;MAKSU- JA TOLLIAMETI;GSCAN OU;COSTRUZIONI APPARECCHIATURE ELETTRONICHE NUCLEARI CAEN SPA</t>
  </si>
  <si>
    <t>FI;TR;UK;CH;BE;DE;EE;IT</t>
  </si>
  <si>
    <t>Comprehensive data-driven Risk and Threat Assessment Methods for the Early and Reliable Identification, Validation and Analysis of migration-related risks</t>
  </si>
  <si>
    <t>2021-09-01</t>
  </si>
  <si>
    <t>EU borders are constantly faced with a multiplicity of challenges, from increased waves of illegal migration to human trafficking, document fraud, terrorism, smuggling, and public health threats. In the CRiTERIA project we will develop a novel risk analysis methodology, which is, on the one hand, clearly rooted and builds upon existing methodology such as CIRAM and, on the other hand introduces novel more complex and effective indicators, which overcome important limitations of existing models. Such extended risk and vulnerability analysis methodology has to be backed by effective intelligent analysis technology. Building upon existing text, media, data and network analysis technology, in CRiTERIA, we will develop and evaluate advanced analysis technologies and tools that are tailored to the new comprehensive threat indicators of the CRiTERIA methodology. Special focus will be put to the consideration of the role of narratives, events, attitudes, and to the vulnerability of borders and humans as well as on providing semi-automatic tools and methods for risk-related evidence validation and explanation, for identifying risk propagation and interlinking, thus supporting decision processes in risk analysis in an innovative way. When developing this holistic CRiTERIA risk and vulnerability analysis framework for border agencies ethical, legal and societal aspects will be considered from the very beginning. 
The methodology will be developed in close collaboration with practitioners from border agencies, which will also validate the developed methods and technologies in piloting activities.
For achieving its goals CRiTERIA brings together an interdisciplinary team of experts including researchers in the fields of security and risk analysis, in the field of data and media analysis and in the field of ethics, law and societal aspects, as well as border agencies, NGOs and companies.</t>
  </si>
  <si>
    <t>HENSOLDT ANALYTICS GMBH;EUROPEAN UNIVERSITY CYPRUS;INSPECTORATUL GENERAL AL POLITIEI DE FRONTIERA;WEBLYZARD TECHNOLOGY GMBH;ETHNIKO KENTRO EREVNAS KAI TECHNOLOGIKIS ANAPTYXIS;MINISTRY OF INTERIOR;FONDATION DE L'INSTITUT DE RECHERCHE IDIAP;Politsei- ja Piirivalveamet;UNIVERSITA TA MALTA;RIJKSUNIVERSITEIT GRONINGEN;CONOSCENZA E INNOVAZIONE SOCIETA ARESPONSABILITA LIMITATA SEMPLIFICATA;ARSIS KOINONIKI ORGANOSI YPOSTIRIXIS NEON;Malta Police Force;POLISMYNDIGHETEN SWEDISH POLICE AUTHORITY</t>
  </si>
  <si>
    <t>AT;CY;RO;EL;HR;CH;EE;MT;NL;IT;SE</t>
  </si>
  <si>
    <t>imPROved Maritime awarENess by means of AI and BD mEthods</t>
  </si>
  <si>
    <t>2021-10-01</t>
  </si>
  <si>
    <t>Maritime Domain Awareness is the combination of activities, events and threats in the maritime environment that could have impact on marine activities and EU territory. During the past decades, advances in Information and Communication Technologies have provided better means to monitor and analyse vessel activity. Today private and public source of data such the Automatic Identification System or space related data can be combined with Vessel Traffic Services, Vessel Traffic Management Systems and Vessel Traffic Monitoring &amp; Information Systems data enabling the development of value added information resulted by the combination of such data.
European waters are navigated daily by some 12,000 vessels, which share their positions to avoid collisions, generating a huge number of positional messages every month. It is important that this overabundance of information will not overwhelm the marine operator in charge for decision-making. The challenge is twofold: on one side encourage the exchange of heterogeneous data among administration valorising the CISE network currently in place, on the other exploit at the best these datasets by means of automated processing in a way to minimise false alert that might results by an incorrect processing or interpretation of the results.
PROMENADE will improve solutions for the vessel tracking, behaviour analysis and automatic anomaly detection by means of the application Artificial Intelligence (AI) and Big Data (BD) technologies, and to promote collaborative exchange of information between maritime surveillance authorities, shortening the time to market and assuring the compliance with legal and ethical regulations. 
An open, service-based toolkit implementing “state of art” AI / BD techniques also benefiting of HPC (High Performance Computing) platform is the core activity of the project. The project’s developments will be demonstrated and evaluated in 3 operational scenarios and 1 simulated defined by Border Guards Authorities.</t>
  </si>
  <si>
    <t>INGENIERIA DE SISTEMAS PARA LA DEFENSA DE ESPANA SA-SME MP;SATWAYS - PROIONTA KAI YPIRESIES TILEMATIKIS DIKTYAKON KAI TILEPIKINONIAKON EFARMOGON ETAIRIA PERIORISMENIS EFTHINIS EPE;MARINTRAFIK OPEREISONS ANONYMI ETAIREIA PLIROFORIKIS;VALSTYBES SIENOS APSAUGOS TARNYBA PRIE VIDAUS REIKALU MINISTERIJOS;EUROPEAN UNION SATELLITE CENTRE;NATO SCIENCE AND TECHNOLOGY ORGANISATION;MINISTERE DE LA DEFENSE;KENTRO MELETON ASFALEIAS;MINISTERIO DEL INTERIOR;BALTIJOS PAZANGIU TECHNOLOGIJU INSTITUTAS;LEONARDO - SOCIETA PER  AZIONI;REMEDIA ITALIA SRL;INOVAWORKS II, COMMAND AND CONTROL,SA;UNIVERSITA CATTOLICA DEL SACRO CUORE;GMV AEROSPACE AND DEFENCE SA</t>
  </si>
  <si>
    <t>ES;EL;LT;BE;FR;IT;PT</t>
  </si>
  <si>
    <t>Artificial Intelligence based Virtual Control Room for the Arctic (AI-ARC)</t>
  </si>
  <si>
    <t>2024-02-29</t>
  </si>
  <si>
    <t>The AI-ARC proposal presents a highly innovative and user-friendly artificial intelligence (AI) based platform known as the Virtual Control Room (VCR). Due to the vast amounts of information collected the potential for information overload is real. This reality can complicate the operational picture; reduce situational awareness and often results in delayed and impaired decision-making. On the other hand, areas such as the Arctic Sea suffer from a lack of communication, surveillance data and rescue assets and without action taken to address these vulnerabilities, the consequences are potentially dramatic in terms of accidents, pollution, border infringements and criminal activities.
The AI-ARC VCR supports all these challenges by applying AI, machine-learning and virtual reality (VR) technologies to filter numerous validated and statistical data streams and databases to a user-friendly interface. The VCR improves situational awareness by assisting end users to customize a “smart” operational picture. The VCR will permit users to specify their preferences in terms of threat levels, abnormal behavior, interoperability and risk management by flagging detected anomalies with confidence and providing threat or risk levels according to a predefined model based on user preferences. This means that users can create awareness for their own purposes that reflects their needs without increasing their workload.
AI-ARC‘s principal objectives align fully with the H2020 BES-SU-open, and are of crucial relevance to it. The Virtual Control Room (VCR) has the power to greatly improve maritime situational awareness, decision-making, communication, available rescue resources, and thus the safety of all maritime actors, particularly in the Arctic Sea. Furthermore, the enhanced communication and collaboration provided by AI ARC’s innovative technology encourages, and enables further development of symbiotic services and fosters much needed Arctic cooperation.</t>
  </si>
  <si>
    <t>VENTURA ASSOCIATES FRANCE;TREE TECHNOLOGY SA;UNIVERSITY OF PORTSMOUTH HIGHER EDUCATION CORPORATION;DEPARTMENT OF DEFENCE;FRAUNHOFER GESELLSCHAFT ZUR FOERDERUNG DER ANGEWANDTEN FORSCHUNG E.V.;TELESPAZIO FRANCE SAS;STUDIOBDM SRL;RISE RESEARCH INSTITUTES OF SWEDEN AB;EUROPEAN ORGANISATION FOR SECURITY;MUNSTER TECHNOLOGICAL UNIVERSITY;EUROPEAN UNION SATELLITE CENTRE;ATHANOR ENGINEERING;Sampas Bilisim Ve Iletisim Sistemleri Sanayi Ve Ticaret A.S.;LANDHELGISGAESLA ISLANDS (ICELAND COAST GUARD);Swedish Coast Guard;HELLENBERG INTERNATIONAL OY;THALES ALENIA SPACE FRANCE SAS;MARITIME AND COASTGUARD AGENCY;TURUN YLIOPISTO;UNIVERSIDAD POLITECNICA DE MADRID;HOVEDREDNINGSSENTRALEN</t>
  </si>
  <si>
    <t>FR;ES;UK;IE;DE;IT;SE;BE;TR;IS;FI;NO</t>
  </si>
  <si>
    <t>Participations %</t>
  </si>
  <si>
    <t>Funding %</t>
  </si>
  <si>
    <t>Institution</t>
  </si>
  <si>
    <t>Country</t>
  </si>
  <si>
    <t>Type</t>
  </si>
  <si>
    <t>Total</t>
  </si>
  <si>
    <t>Programme</t>
  </si>
  <si>
    <t>Start date</t>
  </si>
  <si>
    <t>EU contribution</t>
  </si>
  <si>
    <t>Cumulative</t>
  </si>
  <si>
    <t>Year</t>
  </si>
  <si>
    <t>Total spending</t>
  </si>
  <si>
    <t>EU funding</t>
  </si>
  <si>
    <t>Amount per prt.</t>
  </si>
  <si>
    <t>BAE SYSTEMS</t>
  </si>
  <si>
    <t>NATO SCIENCE &amp; TECHNOLOGY ORGANIZATION</t>
  </si>
  <si>
    <t>NATO SCIENCE &amp; TECHNOLOGY ORGANISATION</t>
  </si>
  <si>
    <t>FP7 part.</t>
  </si>
  <si>
    <t>FP7 funding</t>
  </si>
  <si>
    <t>H2020 part.</t>
  </si>
  <si>
    <t>H2020 funding</t>
  </si>
  <si>
    <t>Total part.</t>
  </si>
  <si>
    <t>Total funding</t>
  </si>
  <si>
    <t>Funding FP7</t>
  </si>
  <si>
    <t>Funding H2020</t>
  </si>
  <si>
    <t>Funding total</t>
  </si>
  <si>
    <t>Statewatch - Registered UK charity number: 1154784. Registered UK company number: 08480724.</t>
  </si>
  <si>
    <t>If you appreciate our work, please support us with a donation.</t>
  </si>
  <si>
    <r>
      <t xml:space="preserve">These spreadsheets contain the data used for the </t>
    </r>
    <r>
      <rPr>
        <i/>
        <sz val="11"/>
        <color theme="1"/>
        <rFont val="Calibri"/>
        <family val="2"/>
        <scheme val="minor"/>
      </rPr>
      <t>Statewatch</t>
    </r>
    <r>
      <rPr>
        <sz val="11"/>
        <color theme="1"/>
        <rFont val="Calibri"/>
        <family val="2"/>
        <scheme val="minor"/>
      </rPr>
      <t xml:space="preserve"> report 'A clear and present danger: Missing safeguards on migration and asylum in the EU’s AI Act'</t>
    </r>
  </si>
  <si>
    <t>You can read the report here: https://www.statewatch.org/aiandmigration</t>
  </si>
  <si>
    <r>
      <t xml:space="preserve">Data was obtained from the EU's Open Data Portal. It was compiled by </t>
    </r>
    <r>
      <rPr>
        <i/>
        <sz val="11"/>
        <color theme="1"/>
        <rFont val="Calibri"/>
        <family val="2"/>
        <scheme val="minor"/>
      </rPr>
      <t>Statewatch</t>
    </r>
    <r>
      <rPr>
        <sz val="11"/>
        <color theme="1"/>
        <rFont val="Calibri"/>
        <family val="2"/>
        <scheme val="minor"/>
      </rPr>
      <t>; any errors or omissions compared to the sources for these spreadsheets are therefore ours.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</si>
</sst>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2]\ * #,##0.00_-;\-[$€-2]\ * #,##0.00_-;_-[$€-2]\ * &quot;-&quot;??_-;_-@_-"/>
  </numFmts>
  <fonts count="6" x14ac:knownFonts="1">
    <font>
      <sz val="11"/>
      <color theme="1"/>
      <name val="Calibri"/>
      <family val="2"/>
      <scheme val="minor"/>
    </font>
    <font>
      <b/>
      <sz val="11"/>
      <color theme="1"/>
      <name val="Calibri"/>
      <family val="2"/>
      <scheme val="minor"/>
    </font>
    <font>
      <sz val="11"/>
      <color theme="1"/>
      <name val="Calibri"/>
      <family val="2"/>
      <scheme val="minor"/>
    </font>
    <font>
      <sz val="10"/>
      <color rgb="FF333333"/>
      <name val="Arial"/>
      <family val="2"/>
      <charset val="1"/>
    </font>
    <font>
      <i/>
      <sz val="11"/>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9" fontId="2" fillId="0" borderId="0" applyFont="0" applyFill="0" applyBorder="0" applyAlignment="0" applyProtection="0"/>
    <xf numFmtId="0" fontId="5" fillId="0" borderId="0" applyNumberFormat="0" applyFill="0" applyBorder="0" applyAlignment="0" applyProtection="0"/>
  </cellStyleXfs>
  <cellXfs count="20">
    <xf numFmtId="0" fontId="0" fillId="0" borderId="0" xfId="0"/>
    <xf numFmtId="0" fontId="0" fillId="0" borderId="0" xfId="0" applyAlignment="1"/>
    <xf numFmtId="49" fontId="0" fillId="0" borderId="0" xfId="0" applyNumberFormat="1" applyFont="1" applyAlignment="1"/>
    <xf numFmtId="0" fontId="0" fillId="0" borderId="0" xfId="0" applyFont="1" applyAlignment="1"/>
    <xf numFmtId="164" fontId="0" fillId="0" borderId="0" xfId="0" applyNumberFormat="1"/>
    <xf numFmtId="164" fontId="1" fillId="0" borderId="0" xfId="0" applyNumberFormat="1" applyFont="1"/>
    <xf numFmtId="0" fontId="1" fillId="0" borderId="0" xfId="0" applyFont="1"/>
    <xf numFmtId="1" fontId="0" fillId="0" borderId="0" xfId="0" applyNumberFormat="1"/>
    <xf numFmtId="0" fontId="3" fillId="0" borderId="0" xfId="0" applyFont="1" applyAlignment="1"/>
    <xf numFmtId="9" fontId="0" fillId="0" borderId="0" xfId="1" applyFont="1"/>
    <xf numFmtId="0" fontId="1" fillId="0" borderId="0" xfId="0" applyFont="1" applyAlignment="1">
      <alignment horizontal="center"/>
    </xf>
    <xf numFmtId="9" fontId="0" fillId="0" borderId="0" xfId="0" applyNumberFormat="1"/>
    <xf numFmtId="164" fontId="0" fillId="0" borderId="0" xfId="0" applyNumberFormat="1" applyAlignment="1"/>
    <xf numFmtId="0" fontId="0" fillId="0" borderId="0" xfId="0" applyNumberFormat="1"/>
    <xf numFmtId="49" fontId="0" fillId="0" borderId="0" xfId="0" applyNumberFormat="1"/>
    <xf numFmtId="164" fontId="0" fillId="0" borderId="0" xfId="0" applyNumberFormat="1" applyFont="1"/>
    <xf numFmtId="164" fontId="0" fillId="0" borderId="0" xfId="1" applyNumberFormat="1" applyFont="1"/>
    <xf numFmtId="0" fontId="1" fillId="0" borderId="0" xfId="0" applyFont="1" applyAlignment="1">
      <alignment horizontal="center"/>
    </xf>
    <xf numFmtId="0" fontId="0" fillId="0" borderId="0" xfId="0" applyBorder="1"/>
    <xf numFmtId="0" fontId="5" fillId="0" borderId="0" xfId="2" applyBorder="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tatewatch.org/donat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abSelected="1" workbookViewId="0">
      <selection activeCell="J7" sqref="J7"/>
    </sheetView>
  </sheetViews>
  <sheetFormatPr defaultRowHeight="15" x14ac:dyDescent="0.25"/>
  <sheetData>
    <row r="1" spans="1:7" x14ac:dyDescent="0.25">
      <c r="A1" s="18" t="s">
        <v>5148</v>
      </c>
      <c r="B1" s="18"/>
      <c r="C1" s="18"/>
      <c r="D1" s="18"/>
      <c r="E1" s="18"/>
      <c r="F1" s="18"/>
      <c r="G1" s="18"/>
    </row>
    <row r="2" spans="1:7" x14ac:dyDescent="0.25">
      <c r="A2" s="18"/>
      <c r="B2" s="18"/>
      <c r="C2" s="18"/>
      <c r="D2" s="18"/>
      <c r="E2" s="18"/>
      <c r="F2" s="18"/>
      <c r="G2" s="18"/>
    </row>
    <row r="3" spans="1:7" x14ac:dyDescent="0.25">
      <c r="A3" s="18" t="s">
        <v>5150</v>
      </c>
      <c r="B3" s="18"/>
      <c r="C3" s="18"/>
      <c r="D3" s="18"/>
      <c r="E3" s="18"/>
      <c r="F3" s="18"/>
      <c r="G3" s="18"/>
    </row>
    <row r="4" spans="1:7" x14ac:dyDescent="0.25">
      <c r="A4" s="18"/>
      <c r="B4" s="18"/>
      <c r="C4" s="18"/>
      <c r="D4" s="18"/>
      <c r="E4" s="18"/>
      <c r="F4" s="18"/>
      <c r="G4" s="18"/>
    </row>
    <row r="5" spans="1:7" x14ac:dyDescent="0.25">
      <c r="A5" s="18" t="s">
        <v>5149</v>
      </c>
      <c r="B5" s="18"/>
      <c r="C5" s="18"/>
      <c r="D5" s="18"/>
      <c r="E5" s="18"/>
      <c r="F5" s="18"/>
      <c r="G5" s="18"/>
    </row>
    <row r="6" spans="1:7" x14ac:dyDescent="0.25">
      <c r="A6" s="18"/>
      <c r="B6" s="18"/>
      <c r="C6" s="18"/>
      <c r="D6" s="18"/>
      <c r="E6" s="18"/>
      <c r="F6" s="18"/>
      <c r="G6" s="18"/>
    </row>
    <row r="7" spans="1:7" x14ac:dyDescent="0.25">
      <c r="A7" s="18" t="s">
        <v>5146</v>
      </c>
      <c r="B7" s="18"/>
      <c r="C7" s="18"/>
      <c r="D7" s="18"/>
      <c r="E7" s="18"/>
      <c r="F7" s="18"/>
      <c r="G7" s="18"/>
    </row>
    <row r="8" spans="1:7" x14ac:dyDescent="0.25">
      <c r="A8" s="18"/>
      <c r="B8" s="18"/>
      <c r="C8" s="18"/>
      <c r="D8" s="18"/>
      <c r="E8" s="18"/>
      <c r="F8" s="18"/>
      <c r="G8" s="18"/>
    </row>
    <row r="9" spans="1:7" x14ac:dyDescent="0.25">
      <c r="A9" s="19" t="s">
        <v>5147</v>
      </c>
      <c r="B9" s="18"/>
      <c r="C9" s="18"/>
      <c r="D9" s="18"/>
      <c r="E9" s="18"/>
      <c r="F9" s="18"/>
      <c r="G9" s="18"/>
    </row>
  </sheetData>
  <hyperlinks>
    <hyperlink ref="A9"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45"/>
  <sheetViews>
    <sheetView workbookViewId="0">
      <selection activeCell="G17" sqref="G17"/>
    </sheetView>
  </sheetViews>
  <sheetFormatPr defaultRowHeight="15" x14ac:dyDescent="0.25"/>
  <cols>
    <col min="1" max="1" width="13.85546875" bestFit="1" customWidth="1"/>
    <col min="2" max="2" width="16.28515625" bestFit="1" customWidth="1"/>
    <col min="3" max="3" width="17.5703125" bestFit="1" customWidth="1"/>
    <col min="4" max="4" width="16.140625" bestFit="1" customWidth="1"/>
    <col min="5" max="5" width="9.42578125" bestFit="1" customWidth="1"/>
    <col min="6" max="6" width="14.5703125" bestFit="1" customWidth="1"/>
    <col min="8" max="8" width="14.42578125" bestFit="1" customWidth="1"/>
    <col min="9" max="9" width="16.140625" bestFit="1" customWidth="1"/>
    <col min="10" max="10" width="9.42578125" bestFit="1" customWidth="1"/>
    <col min="11" max="11" width="14.5703125" bestFit="1" customWidth="1"/>
    <col min="14" max="14" width="16.140625" bestFit="1" customWidth="1"/>
    <col min="15" max="15" width="9.42578125" bestFit="1" customWidth="1"/>
    <col min="16" max="16" width="14.5703125" bestFit="1" customWidth="1"/>
  </cols>
  <sheetData>
    <row r="1" spans="1:18" x14ac:dyDescent="0.25">
      <c r="A1" s="6" t="s">
        <v>5126</v>
      </c>
      <c r="B1" s="6" t="s">
        <v>5132</v>
      </c>
      <c r="C1" s="6"/>
      <c r="R1" s="6"/>
    </row>
    <row r="2" spans="1:18" x14ac:dyDescent="0.25">
      <c r="A2" t="s">
        <v>4</v>
      </c>
      <c r="B2" s="15">
        <f>SUM('FP7 - projects'!N:N)</f>
        <v>181047563.38999999</v>
      </c>
      <c r="C2" s="4"/>
    </row>
    <row r="3" spans="1:18" x14ac:dyDescent="0.25">
      <c r="A3" t="s">
        <v>4922</v>
      </c>
      <c r="B3" s="15">
        <f>SUM('H2020 - projects'!N:N)</f>
        <v>160118300.81999999</v>
      </c>
      <c r="C3" s="4"/>
    </row>
    <row r="4" spans="1:18" x14ac:dyDescent="0.25">
      <c r="A4" t="s">
        <v>5125</v>
      </c>
      <c r="B4" s="5">
        <f>SUM(B2,B3)</f>
        <v>341165864.20999998</v>
      </c>
    </row>
    <row r="5" spans="1:18" x14ac:dyDescent="0.25">
      <c r="B5" s="5"/>
    </row>
    <row r="6" spans="1:18" x14ac:dyDescent="0.25">
      <c r="B6" s="17" t="s">
        <v>4</v>
      </c>
      <c r="C6" s="17"/>
      <c r="D6" s="17"/>
      <c r="E6" s="17"/>
      <c r="F6" s="10"/>
      <c r="G6" s="17" t="s">
        <v>4922</v>
      </c>
      <c r="H6" s="17"/>
      <c r="I6" s="17"/>
      <c r="J6" s="17"/>
      <c r="K6" s="10"/>
      <c r="L6" s="6" t="s">
        <v>5125</v>
      </c>
    </row>
    <row r="7" spans="1:18" x14ac:dyDescent="0.25">
      <c r="A7" s="6" t="s">
        <v>3900</v>
      </c>
      <c r="B7" s="6" t="s">
        <v>3898</v>
      </c>
      <c r="C7" s="6" t="s">
        <v>5120</v>
      </c>
      <c r="D7" s="6" t="s">
        <v>3899</v>
      </c>
      <c r="E7" s="6" t="s">
        <v>5121</v>
      </c>
      <c r="F7" s="6" t="s">
        <v>5133</v>
      </c>
      <c r="G7" s="6" t="s">
        <v>3898</v>
      </c>
      <c r="H7" s="6" t="s">
        <v>5120</v>
      </c>
      <c r="I7" s="6" t="s">
        <v>3899</v>
      </c>
      <c r="J7" s="6" t="s">
        <v>5121</v>
      </c>
      <c r="K7" s="6" t="s">
        <v>5133</v>
      </c>
      <c r="L7" s="6" t="s">
        <v>3898</v>
      </c>
      <c r="M7" s="6" t="s">
        <v>5120</v>
      </c>
      <c r="N7" s="6" t="s">
        <v>3899</v>
      </c>
      <c r="O7" s="6" t="s">
        <v>5121</v>
      </c>
      <c r="P7" s="6" t="s">
        <v>5133</v>
      </c>
    </row>
    <row r="8" spans="1:18" x14ac:dyDescent="0.25">
      <c r="A8" t="s">
        <v>232</v>
      </c>
      <c r="B8">
        <f>COUNTIF('FP7 - organisations'!H:H,A8)</f>
        <v>187</v>
      </c>
      <c r="C8" s="9">
        <f>SUM(B8/$B$13)</f>
        <v>0.48952879581151831</v>
      </c>
      <c r="D8" s="4">
        <f>SUMIF('FP7 - organisations'!H:H,A8,'FP7 - organisations'!J:J)</f>
        <v>93883136.579999998</v>
      </c>
      <c r="E8" s="9">
        <f>SUM(D8/$D$13)</f>
        <v>0.51855509581072623</v>
      </c>
      <c r="F8" s="16">
        <f>D8/B8</f>
        <v>502048.85871657752</v>
      </c>
      <c r="G8">
        <f>COUNTIF('H2020 - organisations'!H:H,A8)</f>
        <v>160</v>
      </c>
      <c r="H8" s="9">
        <f>SUM(G8/$G$13)</f>
        <v>0.34782608695652173</v>
      </c>
      <c r="I8" s="4">
        <f>SUMIF('H2020 - organisations'!H:H,A8,'H2020 - organisations'!J:J)</f>
        <v>68744383.23999998</v>
      </c>
      <c r="J8" s="9">
        <f>SUM(I8/$I$13)</f>
        <v>0.42933495351840056</v>
      </c>
      <c r="K8" s="16">
        <f>I8/G8</f>
        <v>429652.39524999988</v>
      </c>
      <c r="L8">
        <f>SUM(B8+G8)</f>
        <v>347</v>
      </c>
      <c r="M8" s="9">
        <f>SUM(L8/$L$13)</f>
        <v>0.41211401425178146</v>
      </c>
      <c r="N8" s="4">
        <f>SUM(D8+I8)</f>
        <v>162627519.81999999</v>
      </c>
      <c r="O8" s="9">
        <f>SUM(N8/$N$13)</f>
        <v>0.47668168735632016</v>
      </c>
      <c r="P8" s="16">
        <f>N8/L8</f>
        <v>468667.20409221901</v>
      </c>
    </row>
    <row r="9" spans="1:18" x14ac:dyDescent="0.25">
      <c r="A9" t="s">
        <v>225</v>
      </c>
      <c r="B9">
        <f>COUNTIF('FP7 - organisations'!H:H,A9)</f>
        <v>62</v>
      </c>
      <c r="C9" s="9">
        <f t="shared" ref="C9:C12" si="0">SUM(B9/$B$13)</f>
        <v>0.16230366492146597</v>
      </c>
      <c r="D9" s="4">
        <f>SUMIF('FP7 - organisations'!H:H,A9,'FP7 - organisations'!J:J)</f>
        <v>19610229.050000001</v>
      </c>
      <c r="E9" s="9">
        <f t="shared" ref="E9:E12" si="1">SUM(D9/$D$13)</f>
        <v>0.10831534367439685</v>
      </c>
      <c r="F9" s="16">
        <f t="shared" ref="F9:F12" si="2">D9/B9</f>
        <v>316294.0169354839</v>
      </c>
      <c r="G9">
        <f>COUNTIF('H2020 - organisations'!H:H,A9)</f>
        <v>76</v>
      </c>
      <c r="H9" s="9">
        <f t="shared" ref="H9:H12" si="3">SUM(G9/$G$13)</f>
        <v>0.16521739130434782</v>
      </c>
      <c r="I9" s="4">
        <f>SUMIF('H2020 - organisations'!H:H,A9,'H2020 - organisations'!J:J)</f>
        <v>34781567.770000003</v>
      </c>
      <c r="J9" s="9">
        <f t="shared" ref="J9:J12" si="4">SUM(I9/$I$13)</f>
        <v>0.21722418731572951</v>
      </c>
      <c r="K9" s="16">
        <f t="shared" ref="K9:K12" si="5">I9/G9</f>
        <v>457652.20750000002</v>
      </c>
      <c r="L9">
        <f t="shared" ref="L9:L12" si="6">SUM(B9+G9)</f>
        <v>138</v>
      </c>
      <c r="M9" s="9">
        <f t="shared" ref="M9:M12" si="7">SUM(L9/$L$13)</f>
        <v>0.16389548693586697</v>
      </c>
      <c r="N9" s="4">
        <f t="shared" ref="N9:N12" si="8">SUM(D9+I9)</f>
        <v>54391796.820000008</v>
      </c>
      <c r="O9" s="9">
        <f t="shared" ref="O9:O12" si="9">SUM(N9/$N$13)</f>
        <v>0.15942918833907685</v>
      </c>
      <c r="P9" s="16">
        <f t="shared" ref="P9:P12" si="10">N9/L9</f>
        <v>394143.45521739137</v>
      </c>
    </row>
    <row r="10" spans="1:18" x14ac:dyDescent="0.25">
      <c r="A10" t="s">
        <v>230</v>
      </c>
      <c r="B10">
        <f>COUNTIF('FP7 - organisations'!H:H,A10)</f>
        <v>62</v>
      </c>
      <c r="C10" s="9">
        <f t="shared" si="0"/>
        <v>0.16230366492146597</v>
      </c>
      <c r="D10" s="4">
        <f>SUMIF('FP7 - organisations'!H:H,A10,'FP7 - organisations'!J:J)</f>
        <v>21577404.800000001</v>
      </c>
      <c r="E10" s="9">
        <f t="shared" si="1"/>
        <v>0.11918086273008525</v>
      </c>
      <c r="F10" s="16">
        <f t="shared" si="2"/>
        <v>348022.65806451614</v>
      </c>
      <c r="G10">
        <f>COUNTIF('H2020 - organisations'!H:H,A10)</f>
        <v>122</v>
      </c>
      <c r="H10" s="9">
        <f t="shared" si="3"/>
        <v>0.26521739130434785</v>
      </c>
      <c r="I10" s="4">
        <f>SUMIF('H2020 - organisations'!H:H,A10,'H2020 - organisations'!J:J)</f>
        <v>17945482.169999998</v>
      </c>
      <c r="J10" s="9">
        <f t="shared" si="4"/>
        <v>0.11207639650244447</v>
      </c>
      <c r="K10" s="16">
        <f t="shared" si="5"/>
        <v>147094.11614754098</v>
      </c>
      <c r="L10">
        <f t="shared" si="6"/>
        <v>184</v>
      </c>
      <c r="M10" s="9">
        <f t="shared" si="7"/>
        <v>0.21852731591448932</v>
      </c>
      <c r="N10" s="4">
        <f t="shared" si="8"/>
        <v>39522886.969999999</v>
      </c>
      <c r="O10" s="9">
        <f t="shared" si="9"/>
        <v>0.11584654596531448</v>
      </c>
      <c r="P10" s="16">
        <f t="shared" si="10"/>
        <v>214798.29874999999</v>
      </c>
    </row>
    <row r="11" spans="1:18" x14ac:dyDescent="0.25">
      <c r="A11" t="s">
        <v>239</v>
      </c>
      <c r="B11">
        <f>COUNTIF('FP7 - organisations'!H:H,A11)</f>
        <v>6</v>
      </c>
      <c r="C11" s="9">
        <f t="shared" si="0"/>
        <v>1.5706806282722512E-2</v>
      </c>
      <c r="D11" s="4">
        <f>SUMIF('FP7 - organisations'!H:H,A11,'FP7 - organisations'!J:J)</f>
        <v>3570199.71</v>
      </c>
      <c r="E11" s="9">
        <f t="shared" si="1"/>
        <v>1.9719678316295952E-2</v>
      </c>
      <c r="F11" s="16">
        <f t="shared" si="2"/>
        <v>595033.28500000003</v>
      </c>
      <c r="G11">
        <f>COUNTIF('H2020 - organisations'!H:H,A11)</f>
        <v>15</v>
      </c>
      <c r="H11" s="9">
        <f t="shared" si="3"/>
        <v>3.2608695652173912E-2</v>
      </c>
      <c r="I11" s="4">
        <f>SUMIF('H2020 - organisations'!H:H,A11,'H2020 - organisations'!J:J)</f>
        <v>2650281.1</v>
      </c>
      <c r="J11" s="9">
        <f t="shared" si="4"/>
        <v>1.6552018641387931E-2</v>
      </c>
      <c r="K11" s="16">
        <f t="shared" si="5"/>
        <v>176685.40666666668</v>
      </c>
      <c r="L11">
        <f t="shared" si="6"/>
        <v>21</v>
      </c>
      <c r="M11" s="9">
        <f t="shared" si="7"/>
        <v>2.4940617577197149E-2</v>
      </c>
      <c r="N11" s="4">
        <f t="shared" si="8"/>
        <v>6220480.8100000005</v>
      </c>
      <c r="O11" s="9">
        <f t="shared" si="9"/>
        <v>1.82330105750881E-2</v>
      </c>
      <c r="P11" s="16">
        <f t="shared" si="10"/>
        <v>296213.37190476194</v>
      </c>
    </row>
    <row r="12" spans="1:18" x14ac:dyDescent="0.25">
      <c r="A12" t="s">
        <v>254</v>
      </c>
      <c r="B12">
        <f>COUNTIF('FP7 - organisations'!H:H,A12)</f>
        <v>65</v>
      </c>
      <c r="C12" s="9">
        <f t="shared" si="0"/>
        <v>0.17015706806282724</v>
      </c>
      <c r="D12" s="4">
        <f>SUMIF('FP7 - organisations'!H:H,A12,'FP7 - organisations'!J:J)</f>
        <v>42406593.250000007</v>
      </c>
      <c r="E12" s="9">
        <f t="shared" si="1"/>
        <v>0.23422901946849561</v>
      </c>
      <c r="F12" s="16">
        <f t="shared" si="2"/>
        <v>652409.12692307704</v>
      </c>
      <c r="G12">
        <f>COUNTIF('H2020 - organisations'!H:H,A12)</f>
        <v>87</v>
      </c>
      <c r="H12" s="9">
        <f t="shared" si="3"/>
        <v>0.18913043478260869</v>
      </c>
      <c r="I12" s="4">
        <f>SUMIF('H2020 - organisations'!H:H,A12,'H2020 - organisations'!J:J)</f>
        <v>35996586.539999999</v>
      </c>
      <c r="J12" s="9">
        <f t="shared" si="4"/>
        <v>0.22481244402203743</v>
      </c>
      <c r="K12" s="16">
        <f t="shared" si="5"/>
        <v>413753.86827586207</v>
      </c>
      <c r="L12">
        <f t="shared" si="6"/>
        <v>152</v>
      </c>
      <c r="M12" s="9">
        <f t="shared" si="7"/>
        <v>0.18052256532066507</v>
      </c>
      <c r="N12" s="4">
        <f t="shared" si="8"/>
        <v>78403179.790000007</v>
      </c>
      <c r="O12" s="9">
        <f t="shared" si="9"/>
        <v>0.22980956776420047</v>
      </c>
      <c r="P12" s="16">
        <f t="shared" si="10"/>
        <v>515810.39335526322</v>
      </c>
    </row>
    <row r="13" spans="1:18" x14ac:dyDescent="0.25">
      <c r="B13" s="6">
        <f>SUM(B8:B12)</f>
        <v>382</v>
      </c>
      <c r="D13" s="5">
        <f>SUM(D8:D12)</f>
        <v>181047563.39000002</v>
      </c>
      <c r="E13" s="5"/>
      <c r="F13" s="5"/>
      <c r="G13" s="6">
        <f>SUM(G8:G12)</f>
        <v>460</v>
      </c>
      <c r="I13" s="5">
        <f>SUM(I8:I12)</f>
        <v>160118300.81999999</v>
      </c>
      <c r="J13" s="11"/>
      <c r="K13" s="11"/>
      <c r="L13" s="6">
        <f>SUM(L8:L12)</f>
        <v>842</v>
      </c>
      <c r="N13" s="5">
        <f>SUM(N8:N12)</f>
        <v>341165864.20999998</v>
      </c>
    </row>
    <row r="15" spans="1:18" x14ac:dyDescent="0.25">
      <c r="A15" s="6" t="s">
        <v>5130</v>
      </c>
      <c r="B15" s="6" t="s">
        <v>5131</v>
      </c>
      <c r="C15" s="6" t="s">
        <v>5129</v>
      </c>
      <c r="D15" s="6"/>
      <c r="E15" s="6"/>
      <c r="F15" s="6"/>
      <c r="G15" s="6"/>
      <c r="H15" s="6"/>
      <c r="I15" s="6"/>
    </row>
    <row r="16" spans="1:18" x14ac:dyDescent="0.25">
      <c r="A16">
        <v>2008</v>
      </c>
      <c r="B16" s="4">
        <f>SUMIF('FP7 - projects'!I:I,"*2008*",'FP7 - projects'!N:N)</f>
        <v>23519464.109999999</v>
      </c>
      <c r="C16" s="4">
        <f>B16</f>
        <v>23519464.109999999</v>
      </c>
    </row>
    <row r="17" spans="1:4" x14ac:dyDescent="0.25">
      <c r="A17">
        <v>2009</v>
      </c>
      <c r="B17" s="4">
        <f>SUMIF('FP7 - projects'!I:I,"*2009*",'FP7 - projects'!N:N)</f>
        <v>15615883.449999999</v>
      </c>
      <c r="C17" s="4">
        <f>C16+B17</f>
        <v>39135347.560000002</v>
      </c>
    </row>
    <row r="18" spans="1:4" x14ac:dyDescent="0.25">
      <c r="A18">
        <v>2010</v>
      </c>
      <c r="B18" s="4">
        <f>SUMIF('FP7 - projects'!I:I,"*2010*",'FP7 - projects'!N:N)</f>
        <v>20899537.850000001</v>
      </c>
      <c r="C18" s="4">
        <f t="shared" ref="C18:C29" si="11">C17+B18</f>
        <v>60034885.410000004</v>
      </c>
    </row>
    <row r="19" spans="1:4" x14ac:dyDescent="0.25">
      <c r="A19">
        <v>2011</v>
      </c>
      <c r="B19" s="4">
        <f>SUMIF('FP7 - projects'!I:I,"*2011*",'FP7 - projects'!N:N)</f>
        <v>31303596.350000001</v>
      </c>
      <c r="C19" s="4">
        <f t="shared" si="11"/>
        <v>91338481.760000005</v>
      </c>
    </row>
    <row r="20" spans="1:4" x14ac:dyDescent="0.25">
      <c r="A20">
        <v>2012</v>
      </c>
      <c r="B20" s="4">
        <f>SUMIF('FP7 - projects'!I:I,"*2012*",'FP7 - projects'!N:N)</f>
        <v>15512978</v>
      </c>
      <c r="C20" s="4">
        <f t="shared" si="11"/>
        <v>106851459.76000001</v>
      </c>
    </row>
    <row r="21" spans="1:4" x14ac:dyDescent="0.25">
      <c r="A21">
        <v>2013</v>
      </c>
      <c r="B21" s="4">
        <f>SUMIF('FP7 - projects'!I:I,"*2013*",'FP7 - projects'!N:N)</f>
        <v>23739753.41</v>
      </c>
      <c r="C21" s="4">
        <f t="shared" si="11"/>
        <v>130591213.17</v>
      </c>
    </row>
    <row r="22" spans="1:4" x14ac:dyDescent="0.25">
      <c r="A22">
        <v>2014</v>
      </c>
      <c r="B22" s="4">
        <f>SUMIF('FP7 - projects'!I:I,"*2014*",'FP7 - projects'!N:N)</f>
        <v>50456350.219999999</v>
      </c>
      <c r="C22" s="4">
        <f t="shared" si="11"/>
        <v>181047563.38999999</v>
      </c>
    </row>
    <row r="23" spans="1:4" x14ac:dyDescent="0.25">
      <c r="A23">
        <v>2015</v>
      </c>
      <c r="B23" s="4">
        <f>SUMIF('H2020 - projects'!I:I,"*2015*",'H2020 - projects'!N:N)</f>
        <v>9088738</v>
      </c>
      <c r="C23" s="4">
        <f t="shared" si="11"/>
        <v>190136301.38999999</v>
      </c>
    </row>
    <row r="24" spans="1:4" x14ac:dyDescent="0.25">
      <c r="A24">
        <v>2016</v>
      </c>
      <c r="B24" s="4">
        <f>SUMIF('H2020 - projects'!I:I,"*2016*",'H2020 - projects'!N:N)</f>
        <v>24109525</v>
      </c>
      <c r="C24" s="4">
        <f t="shared" si="11"/>
        <v>214245826.38999999</v>
      </c>
    </row>
    <row r="25" spans="1:4" x14ac:dyDescent="0.25">
      <c r="A25">
        <v>2017</v>
      </c>
      <c r="B25" s="4">
        <f>SUMIF('H2020 - projects'!I:I,"*2017*",'H2020 - projects'!N:N)</f>
        <v>29017005.829999998</v>
      </c>
      <c r="C25" s="4">
        <f t="shared" si="11"/>
        <v>243262832.21999997</v>
      </c>
    </row>
    <row r="26" spans="1:4" x14ac:dyDescent="0.25">
      <c r="A26">
        <v>2018</v>
      </c>
      <c r="B26" s="4">
        <f>SUMIF('H2020 - projects'!I:I,"*2018*",'H2020 - projects'!N:N)</f>
        <v>10293087.75</v>
      </c>
      <c r="C26" s="4">
        <f t="shared" si="11"/>
        <v>253555919.96999997</v>
      </c>
    </row>
    <row r="27" spans="1:4" x14ac:dyDescent="0.25">
      <c r="A27">
        <v>2019</v>
      </c>
      <c r="B27" s="4">
        <f>SUMIF('H2020 - projects'!I:I,"*2019*",'H2020 - projects'!N:N)</f>
        <v>39503627.109999999</v>
      </c>
      <c r="C27" s="4">
        <f t="shared" si="11"/>
        <v>293059547.07999998</v>
      </c>
    </row>
    <row r="28" spans="1:4" x14ac:dyDescent="0.25">
      <c r="A28">
        <v>2020</v>
      </c>
      <c r="B28" s="4">
        <f>SUMIF('H2020 - projects'!I:I,"*2020*",'H2020 - projects'!N:N)</f>
        <v>23857214</v>
      </c>
      <c r="C28" s="4">
        <f t="shared" si="11"/>
        <v>316916761.07999998</v>
      </c>
    </row>
    <row r="29" spans="1:4" x14ac:dyDescent="0.25">
      <c r="A29">
        <v>2021</v>
      </c>
      <c r="B29" s="4">
        <f>SUMIF('H2020 - projects'!I:I,"*2021*",'H2020 - projects'!N:N)</f>
        <v>24249103.129999999</v>
      </c>
      <c r="C29" s="4">
        <f t="shared" si="11"/>
        <v>341165864.20999998</v>
      </c>
    </row>
    <row r="30" spans="1:4" x14ac:dyDescent="0.25">
      <c r="B30" s="5">
        <f>SUM(B16:B29)</f>
        <v>341165864.20999998</v>
      </c>
      <c r="C30" s="4"/>
    </row>
    <row r="32" spans="1:4" x14ac:dyDescent="0.25">
      <c r="A32" s="6" t="s">
        <v>5123</v>
      </c>
      <c r="B32" s="6" t="s">
        <v>5143</v>
      </c>
      <c r="C32" s="6" t="s">
        <v>5144</v>
      </c>
      <c r="D32" s="6" t="s">
        <v>5145</v>
      </c>
    </row>
    <row r="33" spans="1:4" x14ac:dyDescent="0.25">
      <c r="A33" t="s">
        <v>57</v>
      </c>
      <c r="B33" s="4">
        <f>SUMIF('FP7 - organisations'!K:K,Overview!A33,'FP7 - organisations'!J:J)</f>
        <v>34687558.130000003</v>
      </c>
      <c r="C33" s="4">
        <f>SUMIF('H2020 - organisations'!K:K,Overview!A33,'H2020 - organisations'!J:J)</f>
        <v>9625575.0600000005</v>
      </c>
      <c r="D33" s="4">
        <f t="shared" ref="D33:D74" si="12">SUM(B33+C33)</f>
        <v>44313133.190000005</v>
      </c>
    </row>
    <row r="34" spans="1:4" x14ac:dyDescent="0.25">
      <c r="A34" t="s">
        <v>46</v>
      </c>
      <c r="B34" s="4">
        <f>SUMIF('FP7 - organisations'!K:K,Overview!A34,'FP7 - organisations'!J:J)</f>
        <v>25346752.539999999</v>
      </c>
      <c r="C34" s="4">
        <f>SUMIF('H2020 - organisations'!K:K,Overview!A34,'H2020 - organisations'!J:J)</f>
        <v>16399881.09</v>
      </c>
      <c r="D34" s="4">
        <f t="shared" si="12"/>
        <v>41746633.629999995</v>
      </c>
    </row>
    <row r="35" spans="1:4" x14ac:dyDescent="0.25">
      <c r="A35" t="s">
        <v>35</v>
      </c>
      <c r="B35" s="4">
        <f>SUMIF('FP7 - organisations'!K:K,Overview!A35,'FP7 - organisations'!J:J)</f>
        <v>24171382.77</v>
      </c>
      <c r="C35" s="4">
        <f>SUMIF('H2020 - organisations'!K:K,Overview!A35,'H2020 - organisations'!J:J)</f>
        <v>14177213.560000001</v>
      </c>
      <c r="D35" s="4">
        <f t="shared" si="12"/>
        <v>38348596.329999998</v>
      </c>
    </row>
    <row r="36" spans="1:4" x14ac:dyDescent="0.25">
      <c r="A36" t="s">
        <v>126</v>
      </c>
      <c r="B36" s="4">
        <f>SUMIF('FP7 - organisations'!K:K,Overview!A36,'FP7 - organisations'!J:J)</f>
        <v>15089971.83</v>
      </c>
      <c r="C36" s="4">
        <f>SUMIF('H2020 - organisations'!K:K,Overview!A36,'H2020 - organisations'!J:J)</f>
        <v>20783446.780000001</v>
      </c>
      <c r="D36" s="4">
        <f t="shared" si="12"/>
        <v>35873418.609999999</v>
      </c>
    </row>
    <row r="37" spans="1:4" x14ac:dyDescent="0.25">
      <c r="A37" t="s">
        <v>113</v>
      </c>
      <c r="B37" s="4">
        <f>SUMIF('FP7 - organisations'!K:K,Overview!A37,'FP7 - organisations'!J:J)</f>
        <v>12994081.76</v>
      </c>
      <c r="C37" s="4">
        <f>SUMIF('H2020 - organisations'!K:K,Overview!A37,'H2020 - organisations'!J:J)</f>
        <v>14317003.190000001</v>
      </c>
      <c r="D37" s="4">
        <f t="shared" si="12"/>
        <v>27311084.950000003</v>
      </c>
    </row>
    <row r="38" spans="1:4" x14ac:dyDescent="0.25">
      <c r="A38" t="s">
        <v>68</v>
      </c>
      <c r="B38" s="4">
        <f>SUMIF('FP7 - organisations'!K:K,Overview!A38,'FP7 - organisations'!J:J)</f>
        <v>9406066.3099999987</v>
      </c>
      <c r="C38" s="4">
        <f>SUMIF('H2020 - organisations'!K:K,Overview!A38,'H2020 - organisations'!J:J)</f>
        <v>10978682.459999999</v>
      </c>
      <c r="D38" s="4">
        <f t="shared" si="12"/>
        <v>20384748.769999996</v>
      </c>
    </row>
    <row r="39" spans="1:4" x14ac:dyDescent="0.25">
      <c r="A39" t="s">
        <v>223</v>
      </c>
      <c r="B39" s="4">
        <f>SUMIF('FP7 - organisations'!K:K,Overview!A39,'FP7 - organisations'!J:J)</f>
        <v>9952994.8299999982</v>
      </c>
      <c r="C39" s="4">
        <f>SUMIF('H2020 - organisations'!K:K,Overview!A39,'H2020 - organisations'!J:J)</f>
        <v>6868715.5</v>
      </c>
      <c r="D39" s="4">
        <f t="shared" si="12"/>
        <v>16821710.329999998</v>
      </c>
    </row>
    <row r="40" spans="1:4" x14ac:dyDescent="0.25">
      <c r="A40" t="s">
        <v>274</v>
      </c>
      <c r="B40" s="4">
        <f>SUMIF('FP7 - organisations'!K:K,Overview!A40,'FP7 - organisations'!J:J)</f>
        <v>7475537.7599999998</v>
      </c>
      <c r="C40" s="4">
        <f>SUMIF('H2020 - organisations'!K:K,Overview!A40,'H2020 - organisations'!J:J)</f>
        <v>9211839.6899999995</v>
      </c>
      <c r="D40" s="4">
        <f t="shared" si="12"/>
        <v>16687377.449999999</v>
      </c>
    </row>
    <row r="41" spans="1:4" x14ac:dyDescent="0.25">
      <c r="A41" t="s">
        <v>249</v>
      </c>
      <c r="B41" s="4">
        <f>SUMIF('FP7 - organisations'!K:K,Overview!A41,'FP7 - organisations'!J:J)</f>
        <v>4536718.8</v>
      </c>
      <c r="C41" s="4">
        <f>SUMIF('H2020 - organisations'!K:K,Overview!A41,'H2020 - organisations'!J:J)</f>
        <v>10431216.520000001</v>
      </c>
      <c r="D41" s="4">
        <f t="shared" si="12"/>
        <v>14967935.32</v>
      </c>
    </row>
    <row r="42" spans="1:4" x14ac:dyDescent="0.25">
      <c r="A42" t="s">
        <v>12</v>
      </c>
      <c r="B42" s="4">
        <f>SUMIF('FP7 - organisations'!K:K,Overview!A42,'FP7 - organisations'!J:J)</f>
        <v>4875762.3499999996</v>
      </c>
      <c r="C42" s="4">
        <f>SUMIF('H2020 - organisations'!K:K,Overview!A42,'H2020 - organisations'!J:J)</f>
        <v>6839551.25</v>
      </c>
      <c r="D42" s="4">
        <f t="shared" si="12"/>
        <v>11715313.6</v>
      </c>
    </row>
    <row r="43" spans="1:4" x14ac:dyDescent="0.25">
      <c r="A43" t="s">
        <v>95</v>
      </c>
      <c r="B43" s="4">
        <f>SUMIF('FP7 - organisations'!K:K,Overview!A43,'FP7 - organisations'!J:J)</f>
        <v>5311747.8</v>
      </c>
      <c r="C43" s="4">
        <f>SUMIF('H2020 - organisations'!K:K,Overview!A43,'H2020 - organisations'!J:J)</f>
        <v>3170292.5</v>
      </c>
      <c r="D43" s="4">
        <f t="shared" si="12"/>
        <v>8482040.3000000007</v>
      </c>
    </row>
    <row r="44" spans="1:4" x14ac:dyDescent="0.25">
      <c r="A44" t="s">
        <v>332</v>
      </c>
      <c r="B44" s="4">
        <f>SUMIF('FP7 - organisations'!K:K,Overview!A44,'FP7 - organisations'!J:J)</f>
        <v>5260248.9299999988</v>
      </c>
      <c r="C44" s="4">
        <f>SUMIF('H2020 - organisations'!K:K,Overview!A44,'H2020 - organisations'!J:J)</f>
        <v>2268936.38</v>
      </c>
      <c r="D44" s="4">
        <f t="shared" si="12"/>
        <v>7529185.3099999987</v>
      </c>
    </row>
    <row r="45" spans="1:4" x14ac:dyDescent="0.25">
      <c r="A45" t="s">
        <v>245</v>
      </c>
      <c r="B45" s="4">
        <f>SUMIF('FP7 - organisations'!K:K,Overview!A45,'FP7 - organisations'!J:J)</f>
        <v>3029613.51</v>
      </c>
      <c r="C45" s="4">
        <f>SUMIF('H2020 - organisations'!K:K,Overview!A45,'H2020 - organisations'!J:J)</f>
        <v>4109075.38</v>
      </c>
      <c r="D45" s="4">
        <f t="shared" si="12"/>
        <v>7138688.8899999997</v>
      </c>
    </row>
    <row r="46" spans="1:4" x14ac:dyDescent="0.25">
      <c r="A46" t="s">
        <v>250</v>
      </c>
      <c r="B46" s="4">
        <f>SUMIF('FP7 - organisations'!K:K,Overview!A46,'FP7 - organisations'!J:J)</f>
        <v>4334741.83</v>
      </c>
      <c r="C46" s="4">
        <f>SUMIF('H2020 - organisations'!K:K,Overview!A46,'H2020 - organisations'!J:J)</f>
        <v>1849437.5</v>
      </c>
      <c r="D46" s="4">
        <f t="shared" si="12"/>
        <v>6184179.3300000001</v>
      </c>
    </row>
    <row r="47" spans="1:4" x14ac:dyDescent="0.25">
      <c r="A47" t="s">
        <v>364</v>
      </c>
      <c r="B47" s="4">
        <f>SUMIF('FP7 - organisations'!K:K,Overview!A47,'FP7 - organisations'!J:J)</f>
        <v>3126629.5</v>
      </c>
      <c r="C47" s="4">
        <f>SUMIF('H2020 - organisations'!K:K,Overview!A47,'H2020 - organisations'!J:J)</f>
        <v>2766292.33</v>
      </c>
      <c r="D47" s="4">
        <f t="shared" si="12"/>
        <v>5892921.8300000001</v>
      </c>
    </row>
    <row r="48" spans="1:4" x14ac:dyDescent="0.25">
      <c r="A48" t="s">
        <v>229</v>
      </c>
      <c r="B48" s="4">
        <f>SUMIF('FP7 - organisations'!K:K,Overview!A48,'FP7 - organisations'!J:J)</f>
        <v>1339379.55</v>
      </c>
      <c r="C48" s="4">
        <f>SUMIF('H2020 - organisations'!K:K,Overview!A48,'H2020 - organisations'!J:J)</f>
        <v>4260593.76</v>
      </c>
      <c r="D48" s="4">
        <f t="shared" si="12"/>
        <v>5599973.3099999996</v>
      </c>
    </row>
    <row r="49" spans="1:4" x14ac:dyDescent="0.25">
      <c r="A49" t="s">
        <v>183</v>
      </c>
      <c r="B49" s="4">
        <f>SUMIF('FP7 - organisations'!K:K,Overview!A49,'FP7 - organisations'!J:J)</f>
        <v>2249852.7999999998</v>
      </c>
      <c r="C49" s="4">
        <f>SUMIF('H2020 - organisations'!K:K,Overview!A49,'H2020 - organisations'!J:J)</f>
        <v>3128270</v>
      </c>
      <c r="D49" s="4">
        <f t="shared" si="12"/>
        <v>5378122.7999999998</v>
      </c>
    </row>
    <row r="50" spans="1:4" x14ac:dyDescent="0.25">
      <c r="A50" t="s">
        <v>401</v>
      </c>
      <c r="B50" s="4">
        <f>SUMIF('FP7 - organisations'!K:K,Overview!A50,'FP7 - organisations'!J:J)</f>
        <v>508632.2</v>
      </c>
      <c r="C50" s="4">
        <f>SUMIF('H2020 - organisations'!K:K,Overview!A50,'H2020 - organisations'!J:J)</f>
        <v>4356492.75</v>
      </c>
      <c r="D50" s="4">
        <f t="shared" si="12"/>
        <v>4865124.95</v>
      </c>
    </row>
    <row r="51" spans="1:4" x14ac:dyDescent="0.25">
      <c r="A51" t="s">
        <v>285</v>
      </c>
      <c r="B51" s="4">
        <f>SUMIF('FP7 - organisations'!K:K,Overview!A51,'FP7 - organisations'!J:J)</f>
        <v>1248932.54</v>
      </c>
      <c r="C51" s="4">
        <f>SUMIF('H2020 - organisations'!K:K,Overview!A51,'H2020 - organisations'!J:J)</f>
        <v>1848521.25</v>
      </c>
      <c r="D51" s="4">
        <f t="shared" si="12"/>
        <v>3097453.79</v>
      </c>
    </row>
    <row r="52" spans="1:4" x14ac:dyDescent="0.25">
      <c r="A52" t="s">
        <v>458</v>
      </c>
      <c r="B52" s="4">
        <f>SUMIF('FP7 - organisations'!K:K,Overview!A52,'FP7 - organisations'!J:J)</f>
        <v>2329840.5</v>
      </c>
      <c r="C52" s="4">
        <f>SUMIF('H2020 - organisations'!K:K,Overview!A52,'H2020 - organisations'!J:J)</f>
        <v>220937.5</v>
      </c>
      <c r="D52" s="4">
        <f t="shared" si="12"/>
        <v>2550778</v>
      </c>
    </row>
    <row r="53" spans="1:4" x14ac:dyDescent="0.25">
      <c r="A53" t="s">
        <v>465</v>
      </c>
      <c r="B53" s="4">
        <f>SUMIF('FP7 - organisations'!K:K,Overview!A53,'FP7 - organisations'!J:J)</f>
        <v>443566.57</v>
      </c>
      <c r="C53" s="4">
        <f>SUMIF('H2020 - organisations'!K:K,Overview!A53,'H2020 - organisations'!J:J)</f>
        <v>2040980.8900000001</v>
      </c>
      <c r="D53" s="4">
        <f t="shared" si="12"/>
        <v>2484547.46</v>
      </c>
    </row>
    <row r="54" spans="1:4" x14ac:dyDescent="0.25">
      <c r="A54" t="s">
        <v>565</v>
      </c>
      <c r="B54" s="4">
        <f>SUMIF('FP7 - organisations'!K:K,Overview!A54,'FP7 - organisations'!J:J)</f>
        <v>867596</v>
      </c>
      <c r="C54" s="4">
        <f>SUMIF('H2020 - organisations'!K:K,Overview!A54,'H2020 - organisations'!J:J)</f>
        <v>1480512.5</v>
      </c>
      <c r="D54" s="4">
        <f t="shared" si="12"/>
        <v>2348108.5</v>
      </c>
    </row>
    <row r="55" spans="1:4" x14ac:dyDescent="0.25">
      <c r="A55" t="s">
        <v>315</v>
      </c>
      <c r="B55" s="4">
        <f>SUMIF('FP7 - organisations'!K:K,Overview!A55,'FP7 - organisations'!J:J)</f>
        <v>0</v>
      </c>
      <c r="C55" s="4">
        <f>SUMIF('H2020 - organisations'!K:K,Overview!A55,'H2020 - organisations'!J:J)</f>
        <v>2219451.37</v>
      </c>
      <c r="D55" s="4">
        <f t="shared" si="12"/>
        <v>2219451.37</v>
      </c>
    </row>
    <row r="56" spans="1:4" x14ac:dyDescent="0.25">
      <c r="A56" t="s">
        <v>24</v>
      </c>
      <c r="B56" s="4">
        <f>SUMIF('FP7 - organisations'!K:K,Overview!A56,'FP7 - organisations'!J:J)</f>
        <v>642305.4</v>
      </c>
      <c r="C56" s="4">
        <f>SUMIF('H2020 - organisations'!K:K,Overview!A56,'H2020 - organisations'!J:J)</f>
        <v>1033354.49</v>
      </c>
      <c r="D56" s="4">
        <f t="shared" si="12"/>
        <v>1675659.8900000001</v>
      </c>
    </row>
    <row r="57" spans="1:4" x14ac:dyDescent="0.25">
      <c r="A57" t="s">
        <v>496</v>
      </c>
      <c r="B57" s="4">
        <f>SUMIF('FP7 - organisations'!K:K,Overview!A57,'FP7 - organisations'!J:J)</f>
        <v>202336.5</v>
      </c>
      <c r="C57" s="4">
        <f>SUMIF('H2020 - organisations'!K:K,Overview!A57,'H2020 - organisations'!J:J)</f>
        <v>1336782.93</v>
      </c>
      <c r="D57" s="4">
        <f t="shared" si="12"/>
        <v>1539119.43</v>
      </c>
    </row>
    <row r="58" spans="1:4" x14ac:dyDescent="0.25">
      <c r="A58" t="s">
        <v>238</v>
      </c>
      <c r="B58" s="4">
        <f>SUMIF('FP7 - organisations'!K:K,Overview!A58,'FP7 - organisations'!J:J)</f>
        <v>252726.25</v>
      </c>
      <c r="C58" s="4">
        <f>SUMIF('H2020 - organisations'!K:K,Overview!A58,'H2020 - organisations'!J:J)</f>
        <v>1076917.75</v>
      </c>
      <c r="D58" s="4">
        <f t="shared" si="12"/>
        <v>1329644</v>
      </c>
    </row>
    <row r="59" spans="1:4" x14ac:dyDescent="0.25">
      <c r="A59" t="s">
        <v>450</v>
      </c>
      <c r="B59" s="4">
        <f>SUMIF('FP7 - organisations'!K:K,Overview!A59,'FP7 - organisations'!J:J)</f>
        <v>0</v>
      </c>
      <c r="C59" s="4">
        <f>SUMIF('H2020 - organisations'!K:K,Overview!A59,'H2020 - organisations'!J:J)</f>
        <v>750525</v>
      </c>
      <c r="D59" s="4">
        <f t="shared" si="12"/>
        <v>750525</v>
      </c>
    </row>
    <row r="60" spans="1:4" x14ac:dyDescent="0.25">
      <c r="A60" t="s">
        <v>231</v>
      </c>
      <c r="B60" s="4">
        <f>SUMIF('FP7 - organisations'!K:K,Overview!A60,'FP7 - organisations'!J:J)</f>
        <v>330724</v>
      </c>
      <c r="C60" s="4">
        <f>SUMIF('H2020 - organisations'!K:K,Overview!A60,'H2020 - organisations'!J:J)</f>
        <v>418671.81</v>
      </c>
      <c r="D60" s="4">
        <f t="shared" si="12"/>
        <v>749395.81</v>
      </c>
    </row>
    <row r="61" spans="1:4" x14ac:dyDescent="0.25">
      <c r="A61" t="s">
        <v>447</v>
      </c>
      <c r="B61" s="4">
        <f>SUMIF('FP7 - organisations'!K:K,Overview!A61,'FP7 - organisations'!J:J)</f>
        <v>151785</v>
      </c>
      <c r="C61" s="4">
        <f>SUMIF('H2020 - organisations'!K:K,Overview!A61,'H2020 - organisations'!J:J)</f>
        <v>267000</v>
      </c>
      <c r="D61" s="4">
        <f t="shared" si="12"/>
        <v>418785</v>
      </c>
    </row>
    <row r="62" spans="1:4" x14ac:dyDescent="0.25">
      <c r="A62" t="s">
        <v>526</v>
      </c>
      <c r="B62" s="4">
        <f>SUMIF('FP7 - organisations'!K:K,Overview!A62,'FP7 - organisations'!J:J)</f>
        <v>0</v>
      </c>
      <c r="C62" s="4">
        <f>SUMIF('H2020 - organisations'!K:K,Overview!A62,'H2020 - organisations'!J:J)</f>
        <v>404500</v>
      </c>
      <c r="D62" s="4">
        <f t="shared" si="12"/>
        <v>404500</v>
      </c>
    </row>
    <row r="63" spans="1:4" x14ac:dyDescent="0.25">
      <c r="A63" t="s">
        <v>485</v>
      </c>
      <c r="B63" s="4">
        <f>SUMIF('FP7 - organisations'!K:K,Overview!A63,'FP7 - organisations'!J:J)</f>
        <v>0</v>
      </c>
      <c r="C63" s="4">
        <f>SUMIF('H2020 - organisations'!K:K,Overview!A63,'H2020 - organisations'!J:J)</f>
        <v>331870.77</v>
      </c>
      <c r="D63" s="4">
        <f t="shared" si="12"/>
        <v>331870.77</v>
      </c>
    </row>
    <row r="64" spans="1:4" x14ac:dyDescent="0.25">
      <c r="A64" t="s">
        <v>462</v>
      </c>
      <c r="B64" s="4">
        <f>SUMIF('FP7 - organisations'!K:K,Overview!A64,'FP7 - organisations'!J:J)</f>
        <v>283772</v>
      </c>
      <c r="C64" s="4">
        <f>SUMIF('H2020 - organisations'!K:K,Overview!A64,'H2020 - organisations'!J:J)</f>
        <v>0</v>
      </c>
      <c r="D64" s="4">
        <f t="shared" si="12"/>
        <v>283772</v>
      </c>
    </row>
    <row r="65" spans="1:4" x14ac:dyDescent="0.25">
      <c r="A65" t="s">
        <v>246</v>
      </c>
      <c r="B65" s="4">
        <f>SUMIF('FP7 - organisations'!K:K,Overview!A65,'FP7 - organisations'!J:J)</f>
        <v>281938.93</v>
      </c>
      <c r="C65" s="4">
        <f>SUMIF('H2020 - organisations'!K:K,Overview!A65,'H2020 - organisations'!J:J)</f>
        <v>0</v>
      </c>
      <c r="D65" s="4">
        <f t="shared" si="12"/>
        <v>281938.93</v>
      </c>
    </row>
    <row r="66" spans="1:4" x14ac:dyDescent="0.25">
      <c r="A66" t="s">
        <v>397</v>
      </c>
      <c r="B66" s="4">
        <f>SUMIF('FP7 - organisations'!K:K,Overview!A66,'FP7 - organisations'!J:J)</f>
        <v>0</v>
      </c>
      <c r="C66" s="4">
        <f>SUMIF('H2020 - organisations'!K:K,Overview!A66,'H2020 - organisations'!J:J)</f>
        <v>259250</v>
      </c>
      <c r="D66" s="4">
        <f t="shared" si="12"/>
        <v>259250</v>
      </c>
    </row>
    <row r="67" spans="1:4" x14ac:dyDescent="0.25">
      <c r="A67" t="s">
        <v>503</v>
      </c>
      <c r="B67" s="4">
        <f>SUMIF('FP7 - organisations'!K:K,Overview!A67,'FP7 - organisations'!J:J)</f>
        <v>0</v>
      </c>
      <c r="C67" s="4">
        <f>SUMIF('H2020 - organisations'!K:K,Overview!A67,'H2020 - organisations'!J:J)</f>
        <v>252499.59000000003</v>
      </c>
      <c r="D67" s="4">
        <f t="shared" si="12"/>
        <v>252499.59000000003</v>
      </c>
    </row>
    <row r="68" spans="1:4" x14ac:dyDescent="0.25">
      <c r="A68" t="s">
        <v>236</v>
      </c>
      <c r="B68" s="4">
        <f>SUMIF('FP7 - organisations'!K:K,Overview!A68,'FP7 - organisations'!J:J)</f>
        <v>123840</v>
      </c>
      <c r="C68" s="4">
        <f>SUMIF('H2020 - organisations'!K:K,Overview!A68,'H2020 - organisations'!J:J)</f>
        <v>77300</v>
      </c>
      <c r="D68" s="4">
        <f t="shared" si="12"/>
        <v>201140</v>
      </c>
    </row>
    <row r="69" spans="1:4" x14ac:dyDescent="0.25">
      <c r="A69" t="s">
        <v>500</v>
      </c>
      <c r="B69" s="4">
        <f>SUMIF('FP7 - organisations'!K:K,Overview!A69,'FP7 - organisations'!J:J)</f>
        <v>190526.5</v>
      </c>
      <c r="C69" s="4">
        <f>SUMIF('H2020 - organisations'!K:K,Overview!A69,'H2020 - organisations'!J:J)</f>
        <v>0</v>
      </c>
      <c r="D69" s="4">
        <f t="shared" si="12"/>
        <v>190526.5</v>
      </c>
    </row>
    <row r="70" spans="1:4" x14ac:dyDescent="0.25">
      <c r="A70" t="s">
        <v>445</v>
      </c>
      <c r="B70" s="4">
        <f>SUMIF('FP7 - organisations'!K:K,Overview!A70,'FP7 - organisations'!J:J)</f>
        <v>0</v>
      </c>
      <c r="C70" s="4">
        <f>SUMIF('H2020 - organisations'!K:K,Overview!A70,'H2020 - organisations'!J:J)</f>
        <v>183545.85</v>
      </c>
      <c r="D70" s="4">
        <f t="shared" si="12"/>
        <v>183545.85</v>
      </c>
    </row>
    <row r="71" spans="1:4" x14ac:dyDescent="0.25">
      <c r="A71" t="s">
        <v>1067</v>
      </c>
      <c r="B71" s="4">
        <f>SUMIF('FP7 - organisations'!K:K,Overview!A71,'FP7 - organisations'!J:J)</f>
        <v>0</v>
      </c>
      <c r="C71" s="4">
        <f>SUMIF('H2020 - organisations'!K:K,Overview!A71,'H2020 - organisations'!J:J)</f>
        <v>155475.91999999998</v>
      </c>
      <c r="D71" s="4">
        <f t="shared" si="12"/>
        <v>155475.91999999998</v>
      </c>
    </row>
    <row r="72" spans="1:4" x14ac:dyDescent="0.25">
      <c r="A72" t="s">
        <v>497</v>
      </c>
      <c r="B72" s="4">
        <f>SUMIF('FP7 - organisations'!K:K,Overview!A72,'FP7 - organisations'!J:J)</f>
        <v>0</v>
      </c>
      <c r="C72" s="4">
        <f>SUMIF('H2020 - organisations'!K:K,Overview!A72,'H2020 - organisations'!J:J)</f>
        <v>90312.5</v>
      </c>
      <c r="D72" s="4">
        <f t="shared" si="12"/>
        <v>90312.5</v>
      </c>
    </row>
    <row r="73" spans="1:4" x14ac:dyDescent="0.25">
      <c r="A73" t="s">
        <v>1417</v>
      </c>
      <c r="B73" s="4">
        <f>SUMIF('FP7 - organisations'!K:K,Overview!A73,'FP7 - organisations'!J:J)</f>
        <v>0</v>
      </c>
      <c r="C73" s="4">
        <f>SUMIF('H2020 - organisations'!K:K,Overview!A73,'H2020 - organisations'!J:J)</f>
        <v>79562.5</v>
      </c>
      <c r="D73" s="4">
        <f t="shared" si="12"/>
        <v>79562.5</v>
      </c>
    </row>
    <row r="74" spans="1:4" x14ac:dyDescent="0.25">
      <c r="A74" t="s">
        <v>2931</v>
      </c>
      <c r="B74" s="4">
        <f>SUMIF('FP7 - organisations'!K:K,Overview!A74,'FP7 - organisations'!J:J)</f>
        <v>0</v>
      </c>
      <c r="C74" s="4">
        <f>SUMIF('H2020 - organisations'!K:K,Overview!A74,'H2020 - organisations'!J:J)</f>
        <v>47812.5</v>
      </c>
      <c r="D74" s="4">
        <f t="shared" si="12"/>
        <v>47812.5</v>
      </c>
    </row>
    <row r="75" spans="1:4" x14ac:dyDescent="0.25">
      <c r="D75" s="5">
        <f>SUM(D33:D74)</f>
        <v>341165864.20999986</v>
      </c>
    </row>
    <row r="845" spans="18:18" x14ac:dyDescent="0.25">
      <c r="R845" t="s">
        <v>249</v>
      </c>
    </row>
  </sheetData>
  <sortState ref="A33:D75">
    <sortCondition descending="1" ref="D31"/>
  </sortState>
  <mergeCells count="2">
    <mergeCell ref="B6:E6"/>
    <mergeCell ref="G6:J6"/>
  </mergeCells>
  <pageMargins left="0.7" right="0.7" top="0.75" bottom="0.75" header="0.3" footer="0.3"/>
  <pageSetup orientation="portrait" r:id="rId1"/>
  <ignoredErrors>
    <ignoredError sqref="M8:M1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workbookViewId="0">
      <selection sqref="A1:D1048576"/>
    </sheetView>
  </sheetViews>
  <sheetFormatPr defaultRowHeight="15" x14ac:dyDescent="0.25"/>
  <cols>
    <col min="2" max="4" width="15.140625" style="4" bestFit="1" customWidth="1"/>
  </cols>
  <sheetData>
    <row r="1" spans="1:4" x14ac:dyDescent="0.25">
      <c r="A1" t="s">
        <v>5123</v>
      </c>
      <c r="B1" s="4" t="s">
        <v>5143</v>
      </c>
      <c r="C1" s="4" t="s">
        <v>5144</v>
      </c>
      <c r="D1" s="4" t="s">
        <v>5145</v>
      </c>
    </row>
    <row r="2" spans="1:4" x14ac:dyDescent="0.25">
      <c r="A2" t="s">
        <v>57</v>
      </c>
      <c r="B2" s="4">
        <v>34687558.130000003</v>
      </c>
      <c r="C2" s="4">
        <v>9625575.0600000005</v>
      </c>
      <c r="D2" s="4">
        <v>44313133.190000005</v>
      </c>
    </row>
    <row r="3" spans="1:4" x14ac:dyDescent="0.25">
      <c r="A3" t="s">
        <v>46</v>
      </c>
      <c r="B3" s="4">
        <v>25346752.539999999</v>
      </c>
      <c r="C3" s="4">
        <v>16399881.09</v>
      </c>
      <c r="D3" s="4">
        <v>41746633.629999995</v>
      </c>
    </row>
    <row r="4" spans="1:4" x14ac:dyDescent="0.25">
      <c r="A4" t="s">
        <v>35</v>
      </c>
      <c r="B4" s="4">
        <v>24171382.77</v>
      </c>
      <c r="C4" s="4">
        <v>14177213.560000001</v>
      </c>
      <c r="D4" s="4">
        <v>38348596.329999998</v>
      </c>
    </row>
    <row r="5" spans="1:4" x14ac:dyDescent="0.25">
      <c r="A5" t="s">
        <v>126</v>
      </c>
      <c r="B5" s="4">
        <v>15089971.83</v>
      </c>
      <c r="C5" s="4">
        <v>20783446.780000001</v>
      </c>
      <c r="D5" s="4">
        <v>35873418.609999999</v>
      </c>
    </row>
    <row r="6" spans="1:4" x14ac:dyDescent="0.25">
      <c r="A6" t="s">
        <v>113</v>
      </c>
      <c r="B6" s="4">
        <v>12994081.76</v>
      </c>
      <c r="C6" s="4">
        <v>14317003.190000001</v>
      </c>
      <c r="D6" s="4">
        <v>27311084.950000003</v>
      </c>
    </row>
    <row r="7" spans="1:4" x14ac:dyDescent="0.25">
      <c r="A7" t="s">
        <v>68</v>
      </c>
      <c r="B7" s="4">
        <v>9406066.3099999987</v>
      </c>
      <c r="C7" s="4">
        <v>10978682.459999999</v>
      </c>
      <c r="D7" s="4">
        <v>20384748.769999996</v>
      </c>
    </row>
    <row r="8" spans="1:4" x14ac:dyDescent="0.25">
      <c r="A8" t="s">
        <v>223</v>
      </c>
      <c r="B8" s="4">
        <v>9952994.8299999982</v>
      </c>
      <c r="C8" s="4">
        <v>6868715.5</v>
      </c>
      <c r="D8" s="4">
        <v>16821710.329999998</v>
      </c>
    </row>
    <row r="9" spans="1:4" x14ac:dyDescent="0.25">
      <c r="A9" t="s">
        <v>274</v>
      </c>
      <c r="B9" s="4">
        <v>7475537.7599999998</v>
      </c>
      <c r="C9" s="4">
        <v>9211839.6899999995</v>
      </c>
      <c r="D9" s="4">
        <v>16687377.449999999</v>
      </c>
    </row>
    <row r="10" spans="1:4" x14ac:dyDescent="0.25">
      <c r="A10" t="s">
        <v>249</v>
      </c>
      <c r="B10" s="4">
        <v>4536718.8</v>
      </c>
      <c r="C10" s="4">
        <v>10431216.520000001</v>
      </c>
      <c r="D10" s="4">
        <v>14967935.32</v>
      </c>
    </row>
    <row r="11" spans="1:4" x14ac:dyDescent="0.25">
      <c r="A11" t="s">
        <v>12</v>
      </c>
      <c r="B11" s="4">
        <v>4875762.3499999996</v>
      </c>
      <c r="C11" s="4">
        <v>6839551.25</v>
      </c>
      <c r="D11" s="4">
        <v>11715313.6</v>
      </c>
    </row>
    <row r="12" spans="1:4" x14ac:dyDescent="0.25">
      <c r="A12" t="s">
        <v>95</v>
      </c>
      <c r="B12" s="4">
        <v>5311747.8</v>
      </c>
      <c r="C12" s="4">
        <v>3170292.5</v>
      </c>
      <c r="D12" s="4">
        <v>8482040.3000000007</v>
      </c>
    </row>
    <row r="13" spans="1:4" x14ac:dyDescent="0.25">
      <c r="A13" t="s">
        <v>332</v>
      </c>
      <c r="B13" s="4">
        <v>5260248.9299999988</v>
      </c>
      <c r="C13" s="4">
        <v>2268936.38</v>
      </c>
      <c r="D13" s="4">
        <v>7529185.3099999987</v>
      </c>
    </row>
    <row r="14" spans="1:4" x14ac:dyDescent="0.25">
      <c r="A14" t="s">
        <v>245</v>
      </c>
      <c r="B14" s="4">
        <v>3029613.51</v>
      </c>
      <c r="C14" s="4">
        <v>4109075.38</v>
      </c>
      <c r="D14" s="4">
        <v>7138688.8899999997</v>
      </c>
    </row>
    <row r="15" spans="1:4" x14ac:dyDescent="0.25">
      <c r="A15" t="s">
        <v>250</v>
      </c>
      <c r="B15" s="4">
        <v>4334741.83</v>
      </c>
      <c r="C15" s="4">
        <v>1849437.5</v>
      </c>
      <c r="D15" s="4">
        <v>6184179.3300000001</v>
      </c>
    </row>
    <row r="16" spans="1:4" x14ac:dyDescent="0.25">
      <c r="A16" t="s">
        <v>364</v>
      </c>
      <c r="B16" s="4">
        <v>3126629.5</v>
      </c>
      <c r="C16" s="4">
        <v>2766292.33</v>
      </c>
      <c r="D16" s="4">
        <v>5892921.8300000001</v>
      </c>
    </row>
    <row r="17" spans="1:4" x14ac:dyDescent="0.25">
      <c r="A17" t="s">
        <v>229</v>
      </c>
      <c r="B17" s="4">
        <v>1339379.55</v>
      </c>
      <c r="C17" s="4">
        <v>4260593.76</v>
      </c>
      <c r="D17" s="4">
        <v>5599973.3099999996</v>
      </c>
    </row>
    <row r="18" spans="1:4" x14ac:dyDescent="0.25">
      <c r="A18" t="s">
        <v>183</v>
      </c>
      <c r="B18" s="4">
        <v>2249852.7999999998</v>
      </c>
      <c r="C18" s="4">
        <v>3128270</v>
      </c>
      <c r="D18" s="4">
        <v>5378122.7999999998</v>
      </c>
    </row>
    <row r="19" spans="1:4" x14ac:dyDescent="0.25">
      <c r="A19" t="s">
        <v>401</v>
      </c>
      <c r="B19" s="4">
        <v>508632.2</v>
      </c>
      <c r="C19" s="4">
        <v>4356492.75</v>
      </c>
      <c r="D19" s="4">
        <v>4865124.95</v>
      </c>
    </row>
    <row r="20" spans="1:4" x14ac:dyDescent="0.25">
      <c r="A20" t="s">
        <v>285</v>
      </c>
      <c r="B20" s="4">
        <v>1248932.54</v>
      </c>
      <c r="C20" s="4">
        <v>1848521.25</v>
      </c>
      <c r="D20" s="4">
        <v>3097453.79</v>
      </c>
    </row>
    <row r="21" spans="1:4" x14ac:dyDescent="0.25">
      <c r="A21" t="s">
        <v>458</v>
      </c>
      <c r="B21" s="4">
        <v>2329840.5</v>
      </c>
      <c r="C21" s="4">
        <v>220937.5</v>
      </c>
      <c r="D21" s="4">
        <v>2550778</v>
      </c>
    </row>
    <row r="22" spans="1:4" x14ac:dyDescent="0.25">
      <c r="A22" t="s">
        <v>465</v>
      </c>
      <c r="B22" s="4">
        <v>443566.57</v>
      </c>
      <c r="C22" s="4">
        <v>2040980.8900000001</v>
      </c>
      <c r="D22" s="4">
        <v>2484547.46</v>
      </c>
    </row>
    <row r="23" spans="1:4" x14ac:dyDescent="0.25">
      <c r="A23" t="s">
        <v>565</v>
      </c>
      <c r="B23" s="4">
        <v>867596</v>
      </c>
      <c r="C23" s="4">
        <v>1480512.5</v>
      </c>
      <c r="D23" s="4">
        <v>2348108.5</v>
      </c>
    </row>
    <row r="24" spans="1:4" x14ac:dyDescent="0.25">
      <c r="A24" t="s">
        <v>315</v>
      </c>
      <c r="B24" s="4">
        <v>0</v>
      </c>
      <c r="C24" s="4">
        <v>2219451.37</v>
      </c>
      <c r="D24" s="4">
        <v>2219451.37</v>
      </c>
    </row>
    <row r="25" spans="1:4" x14ac:dyDescent="0.25">
      <c r="A25" t="s">
        <v>24</v>
      </c>
      <c r="B25" s="4">
        <v>642305.4</v>
      </c>
      <c r="C25" s="4">
        <v>1033354.49</v>
      </c>
      <c r="D25" s="4">
        <v>1675659.8900000001</v>
      </c>
    </row>
    <row r="26" spans="1:4" x14ac:dyDescent="0.25">
      <c r="A26" t="s">
        <v>496</v>
      </c>
      <c r="B26" s="4">
        <v>202336.5</v>
      </c>
      <c r="C26" s="4">
        <v>1336782.93</v>
      </c>
      <c r="D26" s="4">
        <v>1539119.43</v>
      </c>
    </row>
    <row r="27" spans="1:4" x14ac:dyDescent="0.25">
      <c r="A27" t="s">
        <v>238</v>
      </c>
      <c r="B27" s="4">
        <v>252726.25</v>
      </c>
      <c r="C27" s="4">
        <v>1076917.75</v>
      </c>
      <c r="D27" s="4">
        <v>1329644</v>
      </c>
    </row>
    <row r="28" spans="1:4" x14ac:dyDescent="0.25">
      <c r="A28" t="s">
        <v>450</v>
      </c>
      <c r="B28" s="4">
        <v>0</v>
      </c>
      <c r="C28" s="4">
        <v>750525</v>
      </c>
      <c r="D28" s="4">
        <v>750525</v>
      </c>
    </row>
    <row r="29" spans="1:4" x14ac:dyDescent="0.25">
      <c r="A29" t="s">
        <v>231</v>
      </c>
      <c r="B29" s="4">
        <v>330724</v>
      </c>
      <c r="C29" s="4">
        <v>418671.81</v>
      </c>
      <c r="D29" s="4">
        <v>749395.81</v>
      </c>
    </row>
    <row r="30" spans="1:4" x14ac:dyDescent="0.25">
      <c r="A30" t="s">
        <v>447</v>
      </c>
      <c r="B30" s="4">
        <v>151785</v>
      </c>
      <c r="C30" s="4">
        <v>267000</v>
      </c>
      <c r="D30" s="4">
        <v>418785</v>
      </c>
    </row>
    <row r="31" spans="1:4" x14ac:dyDescent="0.25">
      <c r="A31" t="s">
        <v>526</v>
      </c>
      <c r="B31" s="4">
        <v>0</v>
      </c>
      <c r="C31" s="4">
        <v>404500</v>
      </c>
      <c r="D31" s="4">
        <v>404500</v>
      </c>
    </row>
    <row r="32" spans="1:4" x14ac:dyDescent="0.25">
      <c r="A32" t="s">
        <v>485</v>
      </c>
      <c r="B32" s="4">
        <v>0</v>
      </c>
      <c r="C32" s="4">
        <v>331870.77</v>
      </c>
      <c r="D32" s="4">
        <v>331870.77</v>
      </c>
    </row>
    <row r="33" spans="1:4" x14ac:dyDescent="0.25">
      <c r="A33" t="s">
        <v>462</v>
      </c>
      <c r="B33" s="4">
        <v>283772</v>
      </c>
      <c r="C33" s="4">
        <v>0</v>
      </c>
      <c r="D33" s="4">
        <v>283772</v>
      </c>
    </row>
    <row r="34" spans="1:4" x14ac:dyDescent="0.25">
      <c r="A34" t="s">
        <v>246</v>
      </c>
      <c r="B34" s="4">
        <v>281938.93</v>
      </c>
      <c r="C34" s="4">
        <v>0</v>
      </c>
      <c r="D34" s="4">
        <v>281938.93</v>
      </c>
    </row>
    <row r="35" spans="1:4" x14ac:dyDescent="0.25">
      <c r="A35" t="s">
        <v>397</v>
      </c>
      <c r="B35" s="4">
        <v>0</v>
      </c>
      <c r="C35" s="4">
        <v>259250</v>
      </c>
      <c r="D35" s="4">
        <v>259250</v>
      </c>
    </row>
    <row r="36" spans="1:4" x14ac:dyDescent="0.25">
      <c r="A36" t="s">
        <v>503</v>
      </c>
      <c r="B36" s="4">
        <v>0</v>
      </c>
      <c r="C36" s="4">
        <v>252499.59000000003</v>
      </c>
      <c r="D36" s="4">
        <v>252499.59000000003</v>
      </c>
    </row>
    <row r="37" spans="1:4" x14ac:dyDescent="0.25">
      <c r="A37" t="s">
        <v>236</v>
      </c>
      <c r="B37" s="4">
        <v>123840</v>
      </c>
      <c r="C37" s="4">
        <v>77300</v>
      </c>
      <c r="D37" s="4">
        <v>201140</v>
      </c>
    </row>
    <row r="38" spans="1:4" x14ac:dyDescent="0.25">
      <c r="A38" t="s">
        <v>500</v>
      </c>
      <c r="B38" s="4">
        <v>190526.5</v>
      </c>
      <c r="C38" s="4">
        <v>0</v>
      </c>
      <c r="D38" s="4">
        <v>190526.5</v>
      </c>
    </row>
    <row r="39" spans="1:4" x14ac:dyDescent="0.25">
      <c r="A39" t="s">
        <v>445</v>
      </c>
      <c r="B39" s="4">
        <v>0</v>
      </c>
      <c r="C39" s="4">
        <v>183545.85</v>
      </c>
      <c r="D39" s="4">
        <v>183545.85</v>
      </c>
    </row>
    <row r="40" spans="1:4" x14ac:dyDescent="0.25">
      <c r="A40" t="s">
        <v>1067</v>
      </c>
      <c r="B40" s="4">
        <v>0</v>
      </c>
      <c r="C40" s="4">
        <v>155475.91999999998</v>
      </c>
      <c r="D40" s="4">
        <v>155475.91999999998</v>
      </c>
    </row>
    <row r="41" spans="1:4" x14ac:dyDescent="0.25">
      <c r="A41" t="s">
        <v>497</v>
      </c>
      <c r="B41" s="4">
        <v>0</v>
      </c>
      <c r="C41" s="4">
        <v>90312.5</v>
      </c>
      <c r="D41" s="4">
        <v>90312.5</v>
      </c>
    </row>
    <row r="42" spans="1:4" x14ac:dyDescent="0.25">
      <c r="A42" t="s">
        <v>1417</v>
      </c>
      <c r="B42" s="4">
        <v>0</v>
      </c>
      <c r="C42" s="4">
        <v>79562.5</v>
      </c>
      <c r="D42" s="4">
        <v>79562.5</v>
      </c>
    </row>
    <row r="43" spans="1:4" x14ac:dyDescent="0.25">
      <c r="A43" t="s">
        <v>2931</v>
      </c>
      <c r="B43" s="4">
        <v>0</v>
      </c>
      <c r="C43" s="4">
        <v>47812.5</v>
      </c>
      <c r="D43" s="4">
        <v>47812.5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3"/>
  <sheetViews>
    <sheetView workbookViewId="0">
      <selection activeCell="I2" sqref="A1:XFD1048576"/>
    </sheetView>
  </sheetViews>
  <sheetFormatPr defaultRowHeight="15" x14ac:dyDescent="0.25"/>
  <cols>
    <col min="1" max="1" width="89.140625" customWidth="1"/>
    <col min="4" max="4" width="8.7109375" bestFit="1" customWidth="1"/>
    <col min="5" max="5" width="14.7109375" bestFit="1" customWidth="1"/>
    <col min="7" max="7" width="14.28515625" bestFit="1" customWidth="1"/>
    <col min="9" max="9" width="15.140625" bestFit="1" customWidth="1"/>
  </cols>
  <sheetData>
    <row r="1" spans="1:9" x14ac:dyDescent="0.25">
      <c r="A1" s="6" t="s">
        <v>5122</v>
      </c>
      <c r="B1" s="6" t="s">
        <v>5124</v>
      </c>
      <c r="C1" s="6" t="s">
        <v>5123</v>
      </c>
      <c r="D1" s="6" t="s">
        <v>5137</v>
      </c>
      <c r="E1" s="5" t="s">
        <v>5138</v>
      </c>
      <c r="F1" s="6" t="s">
        <v>5139</v>
      </c>
      <c r="G1" s="5" t="s">
        <v>5140</v>
      </c>
      <c r="H1" s="6" t="s">
        <v>5141</v>
      </c>
      <c r="I1" s="5" t="s">
        <v>5142</v>
      </c>
    </row>
    <row r="2" spans="1:9" x14ac:dyDescent="0.25">
      <c r="A2" t="s">
        <v>3869</v>
      </c>
      <c r="B2" t="s">
        <v>230</v>
      </c>
      <c r="C2" t="s">
        <v>126</v>
      </c>
      <c r="D2">
        <f>COUNTIF('FP7 - organisations'!F:F,A2)</f>
        <v>1</v>
      </c>
      <c r="E2" s="4">
        <f>SUMIF('FP7 - organisations'!F:F,A2,'FP7 - organisations'!J:J)</f>
        <v>122774</v>
      </c>
      <c r="F2">
        <f>COUNTIF('H2020 - organisations'!F:F,A2)</f>
        <v>3</v>
      </c>
      <c r="G2" s="4">
        <f>SUMIF('H2020 - organisations'!F:F,A2,'H2020 - organisations'!J:J)</f>
        <v>882500</v>
      </c>
      <c r="H2">
        <f t="shared" ref="H2:H65" si="0">SUM(D2,F2)</f>
        <v>4</v>
      </c>
      <c r="I2" s="4">
        <f t="shared" ref="I2:I65" si="1">SUM(E2,G2)</f>
        <v>1005274</v>
      </c>
    </row>
    <row r="3" spans="1:9" x14ac:dyDescent="0.25">
      <c r="A3" t="s">
        <v>3102</v>
      </c>
      <c r="B3" t="s">
        <v>230</v>
      </c>
      <c r="C3" t="s">
        <v>223</v>
      </c>
      <c r="D3">
        <f>COUNTIF('FP7 - organisations'!F:F,A3)</f>
        <v>3</v>
      </c>
      <c r="E3" s="4">
        <f>SUMIF('FP7 - organisations'!F:F,A3,'FP7 - organisations'!J:J)</f>
        <v>2151706.23</v>
      </c>
      <c r="F3">
        <f>COUNTIF('H2020 - organisations'!F:F,A3)</f>
        <v>0</v>
      </c>
      <c r="G3" s="4">
        <f>SUMIF('H2020 - organisations'!F:F,A3,'H2020 - organisations'!J:J)</f>
        <v>0</v>
      </c>
      <c r="H3">
        <f t="shared" si="0"/>
        <v>3</v>
      </c>
      <c r="I3" s="4">
        <f t="shared" si="1"/>
        <v>2151706.23</v>
      </c>
    </row>
    <row r="4" spans="1:9" x14ac:dyDescent="0.25">
      <c r="A4" t="s">
        <v>3093</v>
      </c>
      <c r="B4" t="s">
        <v>230</v>
      </c>
      <c r="C4" t="s">
        <v>229</v>
      </c>
      <c r="D4">
        <f>COUNTIF('FP7 - organisations'!F:F,A4)</f>
        <v>5</v>
      </c>
      <c r="E4" s="4">
        <f>SUMIF('FP7 - organisations'!F:F,A4,'FP7 - organisations'!J:J)</f>
        <v>825164.75</v>
      </c>
      <c r="F4">
        <f>COUNTIF('H2020 - organisations'!F:F,A4)</f>
        <v>6</v>
      </c>
      <c r="G4" s="4">
        <f>SUMIF('H2020 - organisations'!F:F,A4,'H2020 - organisations'!J:J)</f>
        <v>484625</v>
      </c>
      <c r="H4">
        <f t="shared" si="0"/>
        <v>11</v>
      </c>
      <c r="I4" s="4">
        <f t="shared" si="1"/>
        <v>1309789.75</v>
      </c>
    </row>
    <row r="5" spans="1:9" x14ac:dyDescent="0.25">
      <c r="A5" t="s">
        <v>3166</v>
      </c>
      <c r="B5" t="s">
        <v>230</v>
      </c>
      <c r="C5" t="s">
        <v>223</v>
      </c>
      <c r="D5">
        <f>COUNTIF('FP7 - organisations'!F:F,A5)</f>
        <v>1</v>
      </c>
      <c r="E5" s="4">
        <f>SUMIF('FP7 - organisations'!F:F,A5,'FP7 - organisations'!J:J)</f>
        <v>35211.5</v>
      </c>
      <c r="F5">
        <f>COUNTIF('H2020 - organisations'!F:F,A5)</f>
        <v>0</v>
      </c>
      <c r="G5" s="4">
        <f>SUMIF('H2020 - organisations'!F:F,A5,'H2020 - organisations'!J:J)</f>
        <v>0</v>
      </c>
      <c r="H5">
        <f t="shared" si="0"/>
        <v>1</v>
      </c>
      <c r="I5" s="4">
        <f t="shared" si="1"/>
        <v>35211.5</v>
      </c>
    </row>
    <row r="6" spans="1:9" x14ac:dyDescent="0.25">
      <c r="A6" t="s">
        <v>1305</v>
      </c>
      <c r="B6" t="s">
        <v>225</v>
      </c>
      <c r="C6" t="s">
        <v>223</v>
      </c>
      <c r="D6">
        <f>COUNTIF('FP7 - organisations'!F:F,A6)</f>
        <v>3</v>
      </c>
      <c r="E6" s="4">
        <f>SUMIF('FP7 - organisations'!F:F,A6,'FP7 - organisations'!J:J)</f>
        <v>1375656.5</v>
      </c>
      <c r="F6">
        <f>COUNTIF('H2020 - organisations'!F:F,A6)</f>
        <v>4</v>
      </c>
      <c r="G6" s="4">
        <f>SUMIF('H2020 - organisations'!F:F,A6,'H2020 - organisations'!J:J)</f>
        <v>2117875</v>
      </c>
      <c r="H6">
        <f t="shared" si="0"/>
        <v>7</v>
      </c>
      <c r="I6" s="4">
        <f t="shared" si="1"/>
        <v>3493531.5</v>
      </c>
    </row>
    <row r="7" spans="1:9" x14ac:dyDescent="0.25">
      <c r="A7" t="s">
        <v>3852</v>
      </c>
      <c r="B7" t="s">
        <v>230</v>
      </c>
      <c r="C7" t="s">
        <v>46</v>
      </c>
      <c r="D7">
        <f>COUNTIF('FP7 - organisations'!F:F,A7)</f>
        <v>1</v>
      </c>
      <c r="E7" s="4">
        <f>SUMIF('FP7 - organisations'!F:F,A7,'FP7 - organisations'!J:J)</f>
        <v>130000</v>
      </c>
      <c r="F7">
        <f>COUNTIF('H2020 - organisations'!F:F,A7)</f>
        <v>1</v>
      </c>
      <c r="G7" s="4">
        <f>SUMIF('H2020 - organisations'!F:F,A7,'H2020 - organisations'!J:J)</f>
        <v>390295</v>
      </c>
      <c r="H7">
        <f t="shared" si="0"/>
        <v>2</v>
      </c>
      <c r="I7" s="4">
        <f t="shared" si="1"/>
        <v>520295</v>
      </c>
    </row>
    <row r="8" spans="1:9" x14ac:dyDescent="0.25">
      <c r="A8" t="s">
        <v>1092</v>
      </c>
      <c r="B8" t="s">
        <v>230</v>
      </c>
      <c r="C8" t="s">
        <v>35</v>
      </c>
      <c r="D8">
        <f>COUNTIF('FP7 - organisations'!F:F,A8)</f>
        <v>1</v>
      </c>
      <c r="E8" s="4">
        <f>SUMIF('FP7 - organisations'!F:F,A8,'FP7 - organisations'!J:J)</f>
        <v>72509.7</v>
      </c>
      <c r="F8">
        <f>COUNTIF('H2020 - organisations'!F:F,A8)</f>
        <v>0</v>
      </c>
      <c r="G8" s="4">
        <f>SUMIF('H2020 - organisations'!F:F,A8,'H2020 - organisations'!J:J)</f>
        <v>0</v>
      </c>
      <c r="H8">
        <f t="shared" si="0"/>
        <v>1</v>
      </c>
      <c r="I8" s="4">
        <f t="shared" si="1"/>
        <v>72509.7</v>
      </c>
    </row>
    <row r="9" spans="1:9" x14ac:dyDescent="0.25">
      <c r="A9" t="s">
        <v>3845</v>
      </c>
      <c r="B9" t="s">
        <v>230</v>
      </c>
      <c r="C9" t="s">
        <v>57</v>
      </c>
      <c r="D9">
        <f>COUNTIF('FP7 - organisations'!F:F,A9)</f>
        <v>1</v>
      </c>
      <c r="E9" s="4">
        <f>SUMIF('FP7 - organisations'!F:F,A9,'FP7 - organisations'!J:J)</f>
        <v>128835.8</v>
      </c>
      <c r="F9">
        <f>COUNTIF('H2020 - organisations'!F:F,A9)</f>
        <v>0</v>
      </c>
      <c r="G9" s="4">
        <f>SUMIF('H2020 - organisations'!F:F,A9,'H2020 - organisations'!J:J)</f>
        <v>0</v>
      </c>
      <c r="H9">
        <f t="shared" si="0"/>
        <v>1</v>
      </c>
      <c r="I9" s="4">
        <f t="shared" si="1"/>
        <v>128835.8</v>
      </c>
    </row>
    <row r="10" spans="1:9" x14ac:dyDescent="0.25">
      <c r="A10" t="s">
        <v>217</v>
      </c>
      <c r="B10" t="s">
        <v>239</v>
      </c>
      <c r="C10" t="s">
        <v>35</v>
      </c>
      <c r="D10">
        <f>COUNTIF('FP7 - organisations'!F:F,A10)</f>
        <v>2</v>
      </c>
      <c r="E10" s="4">
        <f>SUMIF('FP7 - organisations'!F:F,A10,'FP7 - organisations'!J:J)</f>
        <v>2918411.5</v>
      </c>
      <c r="F10">
        <f>COUNTIF('H2020 - organisations'!F:F,A10)</f>
        <v>0</v>
      </c>
      <c r="G10" s="4">
        <f>SUMIF('H2020 - organisations'!F:F,A10,'H2020 - organisations'!J:J)</f>
        <v>0</v>
      </c>
      <c r="H10">
        <f t="shared" si="0"/>
        <v>2</v>
      </c>
      <c r="I10" s="4">
        <f t="shared" si="1"/>
        <v>2918411.5</v>
      </c>
    </row>
    <row r="11" spans="1:9" x14ac:dyDescent="0.25">
      <c r="A11" t="s">
        <v>577</v>
      </c>
      <c r="B11" t="s">
        <v>254</v>
      </c>
      <c r="C11" t="s">
        <v>35</v>
      </c>
      <c r="D11">
        <f>COUNTIF('FP7 - organisations'!F:F,A11)</f>
        <v>1</v>
      </c>
      <c r="E11" s="4">
        <f>SUMIF('FP7 - organisations'!F:F,A11,'FP7 - organisations'!J:J)</f>
        <v>536345.16</v>
      </c>
      <c r="F11">
        <f>COUNTIF('H2020 - organisations'!F:F,A11)</f>
        <v>0</v>
      </c>
      <c r="G11" s="4">
        <f>SUMIF('H2020 - organisations'!F:F,A11,'H2020 - organisations'!J:J)</f>
        <v>0</v>
      </c>
      <c r="H11">
        <f t="shared" si="0"/>
        <v>1</v>
      </c>
      <c r="I11" s="4">
        <f t="shared" si="1"/>
        <v>536345.16</v>
      </c>
    </row>
    <row r="12" spans="1:9" x14ac:dyDescent="0.25">
      <c r="A12" t="s">
        <v>2927</v>
      </c>
      <c r="B12" t="s">
        <v>230</v>
      </c>
      <c r="C12" t="s">
        <v>35</v>
      </c>
      <c r="D12">
        <f>COUNTIF('FP7 - organisations'!F:F,A12)</f>
        <v>1</v>
      </c>
      <c r="E12" s="4">
        <f>SUMIF('FP7 - organisations'!F:F,A12,'FP7 - organisations'!J:J)</f>
        <v>56466</v>
      </c>
      <c r="F12">
        <f>COUNTIF('H2020 - organisations'!F:F,A12)</f>
        <v>0</v>
      </c>
      <c r="G12" s="4">
        <f>SUMIF('H2020 - organisations'!F:F,A12,'H2020 - organisations'!J:J)</f>
        <v>0</v>
      </c>
      <c r="H12">
        <f t="shared" si="0"/>
        <v>1</v>
      </c>
      <c r="I12" s="4">
        <f t="shared" si="1"/>
        <v>56466</v>
      </c>
    </row>
    <row r="13" spans="1:9" x14ac:dyDescent="0.25">
      <c r="A13" t="s">
        <v>1472</v>
      </c>
      <c r="B13" t="s">
        <v>254</v>
      </c>
      <c r="C13" t="s">
        <v>246</v>
      </c>
      <c r="D13">
        <f>COUNTIF('FP7 - organisations'!F:F,A13)</f>
        <v>1</v>
      </c>
      <c r="E13" s="4">
        <f>SUMIF('FP7 - organisations'!F:F,A13,'FP7 - organisations'!J:J)</f>
        <v>171938.93</v>
      </c>
      <c r="F13">
        <f>COUNTIF('H2020 - organisations'!F:F,A13)</f>
        <v>0</v>
      </c>
      <c r="G13" s="4">
        <f>SUMIF('H2020 - organisations'!F:F,A13,'H2020 - organisations'!J:J)</f>
        <v>0</v>
      </c>
      <c r="H13">
        <f t="shared" si="0"/>
        <v>1</v>
      </c>
      <c r="I13" s="4">
        <f t="shared" si="1"/>
        <v>171938.93</v>
      </c>
    </row>
    <row r="14" spans="1:9" x14ac:dyDescent="0.25">
      <c r="A14" t="s">
        <v>3597</v>
      </c>
      <c r="B14" t="s">
        <v>225</v>
      </c>
      <c r="C14" t="s">
        <v>35</v>
      </c>
      <c r="D14">
        <f>COUNTIF('FP7 - organisations'!F:F,A14)</f>
        <v>1</v>
      </c>
      <c r="E14" s="4">
        <f>SUMIF('FP7 - organisations'!F:F,A14,'FP7 - organisations'!J:J)</f>
        <v>40557.620000000003</v>
      </c>
      <c r="F14">
        <f>COUNTIF('H2020 - organisations'!F:F,A14)</f>
        <v>0</v>
      </c>
      <c r="G14" s="4">
        <f>SUMIF('H2020 - organisations'!F:F,A14,'H2020 - organisations'!J:J)</f>
        <v>0</v>
      </c>
      <c r="H14">
        <f t="shared" si="0"/>
        <v>1</v>
      </c>
      <c r="I14" s="4">
        <f t="shared" si="1"/>
        <v>40557.620000000003</v>
      </c>
    </row>
    <row r="15" spans="1:9" x14ac:dyDescent="0.25">
      <c r="A15" t="s">
        <v>3825</v>
      </c>
      <c r="B15" t="s">
        <v>230</v>
      </c>
      <c r="C15" t="s">
        <v>57</v>
      </c>
      <c r="D15">
        <f>COUNTIF('FP7 - organisations'!F:F,A15)</f>
        <v>1</v>
      </c>
      <c r="E15" s="4">
        <f>SUMIF('FP7 - organisations'!F:F,A15,'FP7 - organisations'!J:J)</f>
        <v>69376</v>
      </c>
      <c r="F15">
        <f>COUNTIF('H2020 - organisations'!F:F,A15)</f>
        <v>0</v>
      </c>
      <c r="G15" s="4">
        <f>SUMIF('H2020 - organisations'!F:F,A15,'H2020 - organisations'!J:J)</f>
        <v>0</v>
      </c>
      <c r="H15">
        <f t="shared" si="0"/>
        <v>1</v>
      </c>
      <c r="I15" s="4">
        <f t="shared" si="1"/>
        <v>69376</v>
      </c>
    </row>
    <row r="16" spans="1:9" x14ac:dyDescent="0.25">
      <c r="A16" t="s">
        <v>2531</v>
      </c>
      <c r="B16" t="s">
        <v>230</v>
      </c>
      <c r="C16" t="s">
        <v>113</v>
      </c>
      <c r="D16">
        <f>COUNTIF('FP7 - organisations'!F:F,A16)</f>
        <v>1</v>
      </c>
      <c r="E16" s="4">
        <f>SUMIF('FP7 - organisations'!F:F,A16,'FP7 - organisations'!J:J)</f>
        <v>139589.5</v>
      </c>
      <c r="F16">
        <f>COUNTIF('H2020 - organisations'!F:F,A16)</f>
        <v>0</v>
      </c>
      <c r="G16" s="4">
        <f>SUMIF('H2020 - organisations'!F:F,A16,'H2020 - organisations'!J:J)</f>
        <v>0</v>
      </c>
      <c r="H16">
        <f t="shared" si="0"/>
        <v>1</v>
      </c>
      <c r="I16" s="4">
        <f t="shared" si="1"/>
        <v>139589.5</v>
      </c>
    </row>
    <row r="17" spans="1:9" x14ac:dyDescent="0.25">
      <c r="A17" t="s">
        <v>3814</v>
      </c>
      <c r="B17" t="s">
        <v>230</v>
      </c>
      <c r="C17" t="s">
        <v>274</v>
      </c>
      <c r="D17">
        <f>COUNTIF('FP7 - organisations'!F:F,A17)</f>
        <v>1</v>
      </c>
      <c r="E17" s="4">
        <f>SUMIF('FP7 - organisations'!F:F,A17,'FP7 - organisations'!J:J)</f>
        <v>653040</v>
      </c>
      <c r="F17">
        <f>COUNTIF('H2020 - organisations'!F:F,A17)</f>
        <v>0</v>
      </c>
      <c r="G17" s="4">
        <f>SUMIF('H2020 - organisations'!F:F,A17,'H2020 - organisations'!J:J)</f>
        <v>0</v>
      </c>
      <c r="H17">
        <f t="shared" si="0"/>
        <v>1</v>
      </c>
      <c r="I17" s="4">
        <f t="shared" si="1"/>
        <v>653040</v>
      </c>
    </row>
    <row r="18" spans="1:9" x14ac:dyDescent="0.25">
      <c r="A18" t="s">
        <v>2360</v>
      </c>
      <c r="B18" t="s">
        <v>230</v>
      </c>
      <c r="C18" t="s">
        <v>57</v>
      </c>
      <c r="D18">
        <f>COUNTIF('FP7 - organisations'!F:F,A18)</f>
        <v>2</v>
      </c>
      <c r="E18" s="4">
        <f>SUMIF('FP7 - organisations'!F:F,A18,'FP7 - organisations'!J:J)</f>
        <v>482581.05</v>
      </c>
      <c r="F18">
        <f>COUNTIF('H2020 - organisations'!F:F,A18)</f>
        <v>2</v>
      </c>
      <c r="G18" s="4">
        <f>SUMIF('H2020 - organisations'!F:F,A18,'H2020 - organisations'!J:J)</f>
        <v>309448.75</v>
      </c>
      <c r="H18">
        <f t="shared" si="0"/>
        <v>4</v>
      </c>
      <c r="I18" s="4">
        <f t="shared" si="1"/>
        <v>792029.8</v>
      </c>
    </row>
    <row r="19" spans="1:9" x14ac:dyDescent="0.25">
      <c r="A19" t="s">
        <v>287</v>
      </c>
      <c r="B19" t="s">
        <v>225</v>
      </c>
      <c r="C19" t="s">
        <v>285</v>
      </c>
      <c r="D19">
        <f>COUNTIF('FP7 - organisations'!F:F,A19)</f>
        <v>2</v>
      </c>
      <c r="E19" s="4">
        <f>SUMIF('FP7 - organisations'!F:F,A19,'FP7 - organisations'!J:J)</f>
        <v>382811.02</v>
      </c>
      <c r="F19">
        <f>COUNTIF('H2020 - organisations'!F:F,A19)</f>
        <v>0</v>
      </c>
      <c r="G19" s="4">
        <f>SUMIF('H2020 - organisations'!F:F,A19,'H2020 - organisations'!J:J)</f>
        <v>0</v>
      </c>
      <c r="H19">
        <f t="shared" si="0"/>
        <v>2</v>
      </c>
      <c r="I19" s="4">
        <f t="shared" si="1"/>
        <v>382811.02</v>
      </c>
    </row>
    <row r="20" spans="1:9" x14ac:dyDescent="0.25">
      <c r="A20" t="s">
        <v>1300</v>
      </c>
      <c r="B20" t="s">
        <v>254</v>
      </c>
      <c r="C20" t="s">
        <v>332</v>
      </c>
      <c r="D20">
        <f>COUNTIF('FP7 - organisations'!F:F,A20)</f>
        <v>1</v>
      </c>
      <c r="E20" s="4">
        <f>SUMIF('FP7 - organisations'!F:F,A20,'FP7 - organisations'!J:J)</f>
        <v>207604.55</v>
      </c>
      <c r="F20">
        <f>COUNTIF('H2020 - organisations'!F:F,A20)</f>
        <v>0</v>
      </c>
      <c r="G20" s="4">
        <f>SUMIF('H2020 - organisations'!F:F,A20,'H2020 - organisations'!J:J)</f>
        <v>0</v>
      </c>
      <c r="H20">
        <f t="shared" si="0"/>
        <v>1</v>
      </c>
      <c r="I20" s="4">
        <f t="shared" si="1"/>
        <v>207604.55</v>
      </c>
    </row>
    <row r="21" spans="1:9" x14ac:dyDescent="0.25">
      <c r="A21" t="s">
        <v>3802</v>
      </c>
      <c r="B21" t="s">
        <v>230</v>
      </c>
      <c r="C21" t="s">
        <v>57</v>
      </c>
      <c r="D21">
        <f>COUNTIF('FP7 - organisations'!F:F,A21)</f>
        <v>1</v>
      </c>
      <c r="E21" s="4">
        <f>SUMIF('FP7 - organisations'!F:F,A21,'FP7 - organisations'!J:J)</f>
        <v>308230.59999999998</v>
      </c>
      <c r="F21">
        <f>COUNTIF('H2020 - organisations'!F:F,A21)</f>
        <v>0</v>
      </c>
      <c r="G21" s="4">
        <f>SUMIF('H2020 - organisations'!F:F,A21,'H2020 - organisations'!J:J)</f>
        <v>0</v>
      </c>
      <c r="H21">
        <f t="shared" si="0"/>
        <v>1</v>
      </c>
      <c r="I21" s="4">
        <f t="shared" si="1"/>
        <v>308230.59999999998</v>
      </c>
    </row>
    <row r="22" spans="1:9" x14ac:dyDescent="0.25">
      <c r="A22" t="s">
        <v>2202</v>
      </c>
      <c r="B22" t="s">
        <v>230</v>
      </c>
      <c r="C22" t="s">
        <v>223</v>
      </c>
      <c r="D22">
        <f>COUNTIF('FP7 - organisations'!F:F,A22)</f>
        <v>1</v>
      </c>
      <c r="E22" s="4">
        <f>SUMIF('FP7 - organisations'!F:F,A22,'FP7 - organisations'!J:J)</f>
        <v>129131</v>
      </c>
      <c r="F22">
        <f>COUNTIF('H2020 - organisations'!F:F,A22)</f>
        <v>0</v>
      </c>
      <c r="G22" s="4">
        <f>SUMIF('H2020 - organisations'!F:F,A22,'H2020 - organisations'!J:J)</f>
        <v>0</v>
      </c>
      <c r="H22">
        <f t="shared" si="0"/>
        <v>1</v>
      </c>
      <c r="I22" s="4">
        <f t="shared" si="1"/>
        <v>129131</v>
      </c>
    </row>
    <row r="23" spans="1:9" x14ac:dyDescent="0.25">
      <c r="A23" t="s">
        <v>3792</v>
      </c>
      <c r="B23" t="s">
        <v>230</v>
      </c>
      <c r="C23" t="s">
        <v>250</v>
      </c>
      <c r="D23">
        <f>COUNTIF('FP7 - organisations'!F:F,A23)</f>
        <v>1</v>
      </c>
      <c r="E23" s="4">
        <f>SUMIF('FP7 - organisations'!F:F,A23,'FP7 - organisations'!J:J)</f>
        <v>145800</v>
      </c>
      <c r="F23">
        <f>COUNTIF('H2020 - organisations'!F:F,A23)</f>
        <v>1</v>
      </c>
      <c r="G23" s="4">
        <f>SUMIF('H2020 - organisations'!F:F,A23,'H2020 - organisations'!J:J)</f>
        <v>154062.5</v>
      </c>
      <c r="H23">
        <f t="shared" si="0"/>
        <v>2</v>
      </c>
      <c r="I23" s="4">
        <f t="shared" si="1"/>
        <v>299862.5</v>
      </c>
    </row>
    <row r="24" spans="1:9" x14ac:dyDescent="0.25">
      <c r="A24" t="s">
        <v>3785</v>
      </c>
      <c r="B24" t="s">
        <v>230</v>
      </c>
      <c r="C24" t="s">
        <v>465</v>
      </c>
      <c r="D24">
        <f>COUNTIF('FP7 - organisations'!F:F,A24)</f>
        <v>1</v>
      </c>
      <c r="E24" s="4">
        <f>SUMIF('FP7 - organisations'!F:F,A24,'FP7 - organisations'!J:J)</f>
        <v>248139.57</v>
      </c>
      <c r="F24">
        <f>COUNTIF('H2020 - organisations'!F:F,A24)</f>
        <v>2</v>
      </c>
      <c r="G24" s="4">
        <f>SUMIF('H2020 - organisations'!F:F,A24,'H2020 - organisations'!J:J)</f>
        <v>145000</v>
      </c>
      <c r="H24">
        <f t="shared" si="0"/>
        <v>3</v>
      </c>
      <c r="I24" s="4">
        <f t="shared" si="1"/>
        <v>393139.57</v>
      </c>
    </row>
    <row r="25" spans="1:9" x14ac:dyDescent="0.25">
      <c r="A25" t="s">
        <v>864</v>
      </c>
      <c r="B25" t="s">
        <v>254</v>
      </c>
      <c r="C25" t="s">
        <v>126</v>
      </c>
      <c r="D25">
        <f>COUNTIF('FP7 - organisations'!F:F,A25)</f>
        <v>3</v>
      </c>
      <c r="E25" s="4">
        <f>SUMIF('FP7 - organisations'!F:F,A25,'FP7 - organisations'!J:J)</f>
        <v>2912829.66</v>
      </c>
      <c r="F25">
        <f>COUNTIF('H2020 - organisations'!F:F,A25)</f>
        <v>2</v>
      </c>
      <c r="G25" s="4">
        <f>SUMIF('H2020 - organisations'!F:F,A25,'H2020 - organisations'!J:J)</f>
        <v>1399950</v>
      </c>
      <c r="H25">
        <f t="shared" si="0"/>
        <v>5</v>
      </c>
      <c r="I25" s="4">
        <f t="shared" si="1"/>
        <v>4312779.66</v>
      </c>
    </row>
    <row r="26" spans="1:9" x14ac:dyDescent="0.25">
      <c r="A26" t="s">
        <v>3254</v>
      </c>
      <c r="B26" t="s">
        <v>230</v>
      </c>
      <c r="C26" t="s">
        <v>126</v>
      </c>
      <c r="D26">
        <f>COUNTIF('FP7 - organisations'!F:F,A26)</f>
        <v>2</v>
      </c>
      <c r="E26" s="4">
        <f>SUMIF('FP7 - organisations'!F:F,A26,'FP7 - organisations'!J:J)</f>
        <v>290000</v>
      </c>
      <c r="F26">
        <f>COUNTIF('H2020 - organisations'!F:F,A26)</f>
        <v>0</v>
      </c>
      <c r="G26" s="4">
        <f>SUMIF('H2020 - organisations'!F:F,A26,'H2020 - organisations'!J:J)</f>
        <v>0</v>
      </c>
      <c r="H26">
        <f t="shared" si="0"/>
        <v>2</v>
      </c>
      <c r="I26" s="4">
        <f t="shared" si="1"/>
        <v>290000</v>
      </c>
    </row>
    <row r="27" spans="1:9" x14ac:dyDescent="0.25">
      <c r="A27" t="s">
        <v>3126</v>
      </c>
      <c r="B27" t="s">
        <v>230</v>
      </c>
      <c r="C27" t="s">
        <v>35</v>
      </c>
      <c r="D27">
        <f>COUNTIF('FP7 - organisations'!F:F,A27)</f>
        <v>2</v>
      </c>
      <c r="E27" s="4">
        <f>SUMIF('FP7 - organisations'!F:F,A27,'FP7 - organisations'!J:J)</f>
        <v>4500955.95</v>
      </c>
      <c r="F27">
        <f>COUNTIF('H2020 - organisations'!F:F,A27)</f>
        <v>2</v>
      </c>
      <c r="G27" s="4">
        <f>SUMIF('H2020 - organisations'!F:F,A27,'H2020 - organisations'!J:J)</f>
        <v>316875</v>
      </c>
      <c r="H27">
        <f t="shared" si="0"/>
        <v>4</v>
      </c>
      <c r="I27" s="4">
        <f t="shared" si="1"/>
        <v>4817830.95</v>
      </c>
    </row>
    <row r="28" spans="1:9" x14ac:dyDescent="0.25">
      <c r="A28" t="s">
        <v>56</v>
      </c>
      <c r="B28" t="s">
        <v>230</v>
      </c>
      <c r="C28" t="s">
        <v>57</v>
      </c>
      <c r="D28">
        <f>COUNTIF('FP7 - organisations'!F:F,A28)</f>
        <v>5</v>
      </c>
      <c r="E28" s="4">
        <f>SUMIF('FP7 - organisations'!F:F,A28,'FP7 - organisations'!J:J)</f>
        <v>4063829.51</v>
      </c>
      <c r="F28">
        <f>COUNTIF('H2020 - organisations'!F:F,A28)</f>
        <v>2</v>
      </c>
      <c r="G28" s="4">
        <f>SUMIF('H2020 - organisations'!F:F,A28,'H2020 - organisations'!J:J)</f>
        <v>526000</v>
      </c>
      <c r="H28">
        <f t="shared" si="0"/>
        <v>7</v>
      </c>
      <c r="I28" s="4">
        <f t="shared" si="1"/>
        <v>4589829.51</v>
      </c>
    </row>
    <row r="29" spans="1:9" x14ac:dyDescent="0.25">
      <c r="A29" t="s">
        <v>3722</v>
      </c>
      <c r="B29" t="s">
        <v>230</v>
      </c>
      <c r="C29" t="s">
        <v>35</v>
      </c>
      <c r="D29">
        <f>COUNTIF('FP7 - organisations'!F:F,A29)</f>
        <v>1</v>
      </c>
      <c r="E29" s="4">
        <f>SUMIF('FP7 - organisations'!F:F,A29,'FP7 - organisations'!J:J)</f>
        <v>29460.6</v>
      </c>
      <c r="F29">
        <f>COUNTIF('H2020 - organisations'!F:F,A29)</f>
        <v>0</v>
      </c>
      <c r="G29" s="4">
        <f>SUMIF('H2020 - organisations'!F:F,A29,'H2020 - organisations'!J:J)</f>
        <v>0</v>
      </c>
      <c r="H29">
        <f t="shared" si="0"/>
        <v>1</v>
      </c>
      <c r="I29" s="4">
        <f t="shared" si="1"/>
        <v>29460.6</v>
      </c>
    </row>
    <row r="30" spans="1:9" x14ac:dyDescent="0.25">
      <c r="A30" t="s">
        <v>3764</v>
      </c>
      <c r="B30" t="s">
        <v>232</v>
      </c>
      <c r="C30" t="s">
        <v>35</v>
      </c>
      <c r="D30">
        <f>COUNTIF('FP7 - organisations'!F:F,A30)</f>
        <v>1</v>
      </c>
      <c r="E30" s="4">
        <f>SUMIF('FP7 - organisations'!F:F,A30,'FP7 - organisations'!J:J)</f>
        <v>99955.75</v>
      </c>
      <c r="F30">
        <f>COUNTIF('H2020 - organisations'!F:F,A30)</f>
        <v>0</v>
      </c>
      <c r="G30" s="4">
        <f>SUMIF('H2020 - organisations'!F:F,A30,'H2020 - organisations'!J:J)</f>
        <v>0</v>
      </c>
      <c r="H30">
        <f t="shared" si="0"/>
        <v>1</v>
      </c>
      <c r="I30" s="4">
        <f t="shared" si="1"/>
        <v>99955.75</v>
      </c>
    </row>
    <row r="31" spans="1:9" x14ac:dyDescent="0.25">
      <c r="A31" t="s">
        <v>3618</v>
      </c>
      <c r="B31" t="s">
        <v>230</v>
      </c>
      <c r="C31" t="s">
        <v>465</v>
      </c>
      <c r="D31">
        <f>COUNTIF('FP7 - organisations'!F:F,A31)</f>
        <v>1</v>
      </c>
      <c r="E31" s="4">
        <f>SUMIF('FP7 - organisations'!F:F,A31,'FP7 - organisations'!J:J)</f>
        <v>53035</v>
      </c>
      <c r="F31">
        <f>COUNTIF('H2020 - organisations'!F:F,A31)</f>
        <v>0</v>
      </c>
      <c r="G31" s="4">
        <f>SUMIF('H2020 - organisations'!F:F,A31,'H2020 - organisations'!J:J)</f>
        <v>0</v>
      </c>
      <c r="H31">
        <f t="shared" si="0"/>
        <v>1</v>
      </c>
      <c r="I31" s="4">
        <f t="shared" si="1"/>
        <v>53035</v>
      </c>
    </row>
    <row r="32" spans="1:9" x14ac:dyDescent="0.25">
      <c r="A32" t="s">
        <v>989</v>
      </c>
      <c r="B32" t="s">
        <v>254</v>
      </c>
      <c r="C32" t="s">
        <v>35</v>
      </c>
      <c r="D32">
        <f>COUNTIF('FP7 - organisations'!F:F,A32)</f>
        <v>1</v>
      </c>
      <c r="E32" s="4">
        <f>SUMIF('FP7 - organisations'!F:F,A32,'FP7 - organisations'!J:J)</f>
        <v>185010</v>
      </c>
      <c r="F32">
        <f>COUNTIF('H2020 - organisations'!F:F,A32)</f>
        <v>0</v>
      </c>
      <c r="G32" s="4">
        <f>SUMIF('H2020 - organisations'!F:F,A32,'H2020 - organisations'!J:J)</f>
        <v>0</v>
      </c>
      <c r="H32">
        <f t="shared" si="0"/>
        <v>1</v>
      </c>
      <c r="I32" s="4">
        <f t="shared" si="1"/>
        <v>185010</v>
      </c>
    </row>
    <row r="33" spans="1:9" x14ac:dyDescent="0.25">
      <c r="A33" t="s">
        <v>2397</v>
      </c>
      <c r="B33" t="s">
        <v>230</v>
      </c>
      <c r="C33" t="s">
        <v>126</v>
      </c>
      <c r="D33">
        <f>COUNTIF('FP7 - organisations'!F:F,A33)</f>
        <v>2</v>
      </c>
      <c r="E33" s="4">
        <f>SUMIF('FP7 - organisations'!F:F,A33,'FP7 - organisations'!J:J)</f>
        <v>1070907.5</v>
      </c>
      <c r="F33">
        <f>COUNTIF('H2020 - organisations'!F:F,A33)</f>
        <v>7</v>
      </c>
      <c r="G33" s="4">
        <f>SUMIF('H2020 - organisations'!F:F,A33,'H2020 - organisations'!J:J)</f>
        <v>1991251.13</v>
      </c>
      <c r="H33">
        <f t="shared" si="0"/>
        <v>9</v>
      </c>
      <c r="I33" s="4">
        <f t="shared" si="1"/>
        <v>3062158.63</v>
      </c>
    </row>
    <row r="34" spans="1:9" x14ac:dyDescent="0.25">
      <c r="A34" t="s">
        <v>1202</v>
      </c>
      <c r="B34" t="s">
        <v>254</v>
      </c>
      <c r="C34" t="s">
        <v>35</v>
      </c>
      <c r="D34">
        <f>COUNTIF('FP7 - organisations'!F:F,A34)</f>
        <v>1</v>
      </c>
      <c r="E34" s="4">
        <f>SUMIF('FP7 - organisations'!F:F,A34,'FP7 - organisations'!J:J)</f>
        <v>195277.5</v>
      </c>
      <c r="F34">
        <f>COUNTIF('H2020 - organisations'!F:F,A34)</f>
        <v>1</v>
      </c>
      <c r="G34" s="4">
        <f>SUMIF('H2020 - organisations'!F:F,A34,'H2020 - organisations'!J:J)</f>
        <v>340625</v>
      </c>
      <c r="H34">
        <f t="shared" si="0"/>
        <v>2</v>
      </c>
      <c r="I34" s="4">
        <f t="shared" si="1"/>
        <v>535902.5</v>
      </c>
    </row>
    <row r="35" spans="1:9" x14ac:dyDescent="0.25">
      <c r="A35" t="s">
        <v>3749</v>
      </c>
      <c r="B35" t="s">
        <v>232</v>
      </c>
      <c r="C35" t="s">
        <v>68</v>
      </c>
      <c r="D35">
        <f>COUNTIF('FP7 - organisations'!F:F,A35)</f>
        <v>1</v>
      </c>
      <c r="E35" s="4">
        <f>SUMIF('FP7 - organisations'!F:F,A35,'FP7 - organisations'!J:J)</f>
        <v>76056.899999999994</v>
      </c>
      <c r="F35">
        <f>COUNTIF('H2020 - organisations'!F:F,A35)</f>
        <v>0</v>
      </c>
      <c r="G35" s="4">
        <f>SUMIF('H2020 - organisations'!F:F,A35,'H2020 - organisations'!J:J)</f>
        <v>0</v>
      </c>
      <c r="H35">
        <f t="shared" si="0"/>
        <v>1</v>
      </c>
      <c r="I35" s="4">
        <f t="shared" si="1"/>
        <v>76056.899999999994</v>
      </c>
    </row>
    <row r="36" spans="1:9" x14ac:dyDescent="0.25">
      <c r="A36" t="s">
        <v>850</v>
      </c>
      <c r="B36" t="s">
        <v>225</v>
      </c>
      <c r="C36" t="s">
        <v>496</v>
      </c>
      <c r="D36">
        <f>COUNTIF('FP7 - organisations'!F:F,A36)</f>
        <v>1</v>
      </c>
      <c r="E36" s="4">
        <f>SUMIF('FP7 - organisations'!F:F,A36,'FP7 - organisations'!J:J)</f>
        <v>202336.5</v>
      </c>
      <c r="F36">
        <f>COUNTIF('H2020 - organisations'!F:F,A36)</f>
        <v>0</v>
      </c>
      <c r="G36" s="4">
        <f>SUMIF('H2020 - organisations'!F:F,A36,'H2020 - organisations'!J:J)</f>
        <v>0</v>
      </c>
      <c r="H36">
        <f t="shared" si="0"/>
        <v>1</v>
      </c>
      <c r="I36" s="4">
        <f t="shared" si="1"/>
        <v>202336.5</v>
      </c>
    </row>
    <row r="37" spans="1:9" x14ac:dyDescent="0.25">
      <c r="A37" t="s">
        <v>2628</v>
      </c>
      <c r="B37" t="s">
        <v>230</v>
      </c>
      <c r="C37" t="s">
        <v>68</v>
      </c>
      <c r="D37">
        <f>COUNTIF('FP7 - organisations'!F:F,A37)</f>
        <v>1</v>
      </c>
      <c r="E37" s="4">
        <f>SUMIF('FP7 - organisations'!F:F,A37,'FP7 - organisations'!J:J)</f>
        <v>43024</v>
      </c>
      <c r="F37">
        <f>COUNTIF('H2020 - organisations'!F:F,A37)</f>
        <v>0</v>
      </c>
      <c r="G37" s="4">
        <f>SUMIF('H2020 - organisations'!F:F,A37,'H2020 - organisations'!J:J)</f>
        <v>0</v>
      </c>
      <c r="H37">
        <f t="shared" si="0"/>
        <v>1</v>
      </c>
      <c r="I37" s="4">
        <f t="shared" si="1"/>
        <v>43024</v>
      </c>
    </row>
    <row r="38" spans="1:9" x14ac:dyDescent="0.25">
      <c r="A38" t="s">
        <v>2512</v>
      </c>
      <c r="B38" t="s">
        <v>239</v>
      </c>
      <c r="C38" t="s">
        <v>46</v>
      </c>
      <c r="D38">
        <f>COUNTIF('FP7 - organisations'!F:F,A38)</f>
        <v>1</v>
      </c>
      <c r="E38" s="4">
        <f>SUMIF('FP7 - organisations'!F:F,A38,'FP7 - organisations'!J:J)</f>
        <v>192569.81</v>
      </c>
      <c r="F38">
        <f>COUNTIF('H2020 - organisations'!F:F,A38)</f>
        <v>0</v>
      </c>
      <c r="G38" s="4">
        <f>SUMIF('H2020 - organisations'!F:F,A38,'H2020 - organisations'!J:J)</f>
        <v>0</v>
      </c>
      <c r="H38">
        <f t="shared" si="0"/>
        <v>1</v>
      </c>
      <c r="I38" s="4">
        <f t="shared" si="1"/>
        <v>192569.81</v>
      </c>
    </row>
    <row r="39" spans="1:9" x14ac:dyDescent="0.25">
      <c r="A39" t="s">
        <v>3735</v>
      </c>
      <c r="B39" t="s">
        <v>230</v>
      </c>
      <c r="C39" t="s">
        <v>223</v>
      </c>
      <c r="D39">
        <f>COUNTIF('FP7 - organisations'!F:F,A39)</f>
        <v>1</v>
      </c>
      <c r="E39" s="4">
        <f>SUMIF('FP7 - organisations'!F:F,A39,'FP7 - organisations'!J:J)</f>
        <v>91013</v>
      </c>
      <c r="F39">
        <f>COUNTIF('H2020 - organisations'!F:F,A39)</f>
        <v>0</v>
      </c>
      <c r="G39" s="4">
        <f>SUMIF('H2020 - organisations'!F:F,A39,'H2020 - organisations'!J:J)</f>
        <v>0</v>
      </c>
      <c r="H39">
        <f t="shared" si="0"/>
        <v>1</v>
      </c>
      <c r="I39" s="4">
        <f t="shared" si="1"/>
        <v>91013</v>
      </c>
    </row>
    <row r="40" spans="1:9" x14ac:dyDescent="0.25">
      <c r="A40" t="s">
        <v>2930</v>
      </c>
      <c r="B40" t="s">
        <v>230</v>
      </c>
      <c r="C40" t="s">
        <v>332</v>
      </c>
      <c r="D40">
        <f>COUNTIF('FP7 - organisations'!F:F,A40)</f>
        <v>1</v>
      </c>
      <c r="E40" s="4">
        <f>SUMIF('FP7 - organisations'!F:F,A40,'FP7 - organisations'!J:J)</f>
        <v>269168.31</v>
      </c>
      <c r="F40">
        <f>COUNTIF('H2020 - organisations'!F:F,A40)</f>
        <v>0</v>
      </c>
      <c r="G40" s="4">
        <f>SUMIF('H2020 - organisations'!F:F,A40,'H2020 - organisations'!J:J)</f>
        <v>0</v>
      </c>
      <c r="H40">
        <f t="shared" si="0"/>
        <v>1</v>
      </c>
      <c r="I40" s="4">
        <f t="shared" si="1"/>
        <v>269168.31</v>
      </c>
    </row>
    <row r="41" spans="1:9" x14ac:dyDescent="0.25">
      <c r="A41" t="s">
        <v>1615</v>
      </c>
      <c r="B41" t="s">
        <v>232</v>
      </c>
      <c r="C41" t="s">
        <v>46</v>
      </c>
      <c r="D41">
        <f>COUNTIF('FP7 - organisations'!F:F,A41)</f>
        <v>0</v>
      </c>
      <c r="E41" s="4">
        <f>SUMIF('FP7 - organisations'!F:F,A41,'FP7 - organisations'!J:J)</f>
        <v>0</v>
      </c>
      <c r="F41">
        <f>COUNTIF('H2020 - organisations'!F:F,A41)</f>
        <v>0</v>
      </c>
      <c r="G41" s="4">
        <f>SUMIF('H2020 - organisations'!F:F,A41,'H2020 - organisations'!J:J)</f>
        <v>0</v>
      </c>
      <c r="H41">
        <f t="shared" si="0"/>
        <v>0</v>
      </c>
      <c r="I41" s="4">
        <f t="shared" si="1"/>
        <v>0</v>
      </c>
    </row>
    <row r="42" spans="1:9" x14ac:dyDescent="0.25">
      <c r="A42" t="s">
        <v>2581</v>
      </c>
      <c r="B42" t="s">
        <v>225</v>
      </c>
      <c r="C42" t="s">
        <v>500</v>
      </c>
      <c r="D42">
        <f>COUNTIF('FP7 - organisations'!F:F,A42)</f>
        <v>1</v>
      </c>
      <c r="E42" s="4">
        <f>SUMIF('FP7 - organisations'!F:F,A42,'FP7 - organisations'!J:J)</f>
        <v>190526.5</v>
      </c>
      <c r="F42">
        <f>COUNTIF('H2020 - organisations'!F:F,A42)</f>
        <v>0</v>
      </c>
      <c r="G42" s="4">
        <f>SUMIF('H2020 - organisations'!F:F,A42,'H2020 - organisations'!J:J)</f>
        <v>0</v>
      </c>
      <c r="H42">
        <f t="shared" si="0"/>
        <v>1</v>
      </c>
      <c r="I42" s="4">
        <f t="shared" si="1"/>
        <v>190526.5</v>
      </c>
    </row>
    <row r="43" spans="1:9" x14ac:dyDescent="0.25">
      <c r="A43" t="s">
        <v>2574</v>
      </c>
      <c r="B43" t="s">
        <v>230</v>
      </c>
      <c r="C43" t="s">
        <v>46</v>
      </c>
      <c r="D43">
        <f>COUNTIF('FP7 - organisations'!F:F,A43)</f>
        <v>1</v>
      </c>
      <c r="E43" s="4">
        <f>SUMIF('FP7 - organisations'!F:F,A43,'FP7 - organisations'!J:J)</f>
        <v>348899</v>
      </c>
      <c r="F43">
        <f>COUNTIF('H2020 - organisations'!F:F,A43)</f>
        <v>0</v>
      </c>
      <c r="G43" s="4">
        <f>SUMIF('H2020 - organisations'!F:F,A43,'H2020 - organisations'!J:J)</f>
        <v>0</v>
      </c>
      <c r="H43">
        <f t="shared" si="0"/>
        <v>1</v>
      </c>
      <c r="I43" s="4">
        <f t="shared" si="1"/>
        <v>348899</v>
      </c>
    </row>
    <row r="44" spans="1:9" x14ac:dyDescent="0.25">
      <c r="A44" t="s">
        <v>825</v>
      </c>
      <c r="B44" t="s">
        <v>225</v>
      </c>
      <c r="C44" t="s">
        <v>229</v>
      </c>
      <c r="D44">
        <f>COUNTIF('FP7 - organisations'!F:F,A44)</f>
        <v>1</v>
      </c>
      <c r="E44" s="4">
        <f>SUMIF('FP7 - organisations'!F:F,A44,'FP7 - organisations'!J:J)</f>
        <v>135600</v>
      </c>
      <c r="F44">
        <f>COUNTIF('H2020 - organisations'!F:F,A44)</f>
        <v>0</v>
      </c>
      <c r="G44" s="4">
        <f>SUMIF('H2020 - organisations'!F:F,A44,'H2020 - organisations'!J:J)</f>
        <v>0</v>
      </c>
      <c r="H44">
        <f t="shared" si="0"/>
        <v>1</v>
      </c>
      <c r="I44" s="4">
        <f t="shared" si="1"/>
        <v>135600</v>
      </c>
    </row>
    <row r="45" spans="1:9" x14ac:dyDescent="0.25">
      <c r="A45" t="s">
        <v>820</v>
      </c>
      <c r="B45" t="s">
        <v>225</v>
      </c>
      <c r="C45" t="s">
        <v>231</v>
      </c>
      <c r="D45">
        <f>COUNTIF('FP7 - organisations'!F:F,A45)</f>
        <v>1</v>
      </c>
      <c r="E45" s="4">
        <f>SUMIF('FP7 - organisations'!F:F,A45,'FP7 - organisations'!J:J)</f>
        <v>154002.4</v>
      </c>
      <c r="F45">
        <f>COUNTIF('H2020 - organisations'!F:F,A45)</f>
        <v>0</v>
      </c>
      <c r="G45" s="4">
        <f>SUMIF('H2020 - organisations'!F:F,A45,'H2020 - organisations'!J:J)</f>
        <v>0</v>
      </c>
      <c r="H45">
        <f t="shared" si="0"/>
        <v>1</v>
      </c>
      <c r="I45" s="4">
        <f t="shared" si="1"/>
        <v>154002.4</v>
      </c>
    </row>
    <row r="46" spans="1:9" x14ac:dyDescent="0.25">
      <c r="A46" t="s">
        <v>909</v>
      </c>
      <c r="B46" t="s">
        <v>225</v>
      </c>
      <c r="C46" t="s">
        <v>68</v>
      </c>
      <c r="D46">
        <f>COUNTIF('FP7 - organisations'!F:F,A46)</f>
        <v>1</v>
      </c>
      <c r="E46" s="4">
        <f>SUMIF('FP7 - organisations'!F:F,A46,'FP7 - organisations'!J:J)</f>
        <v>150360</v>
      </c>
      <c r="F46">
        <f>COUNTIF('H2020 - organisations'!F:F,A46)</f>
        <v>1</v>
      </c>
      <c r="G46" s="4">
        <f>SUMIF('H2020 - organisations'!F:F,A46,'H2020 - organisations'!J:J)</f>
        <v>338762.5</v>
      </c>
      <c r="H46">
        <f t="shared" si="0"/>
        <v>2</v>
      </c>
      <c r="I46" s="4">
        <f t="shared" si="1"/>
        <v>489122.5</v>
      </c>
    </row>
    <row r="47" spans="1:9" x14ac:dyDescent="0.25">
      <c r="A47" t="s">
        <v>1492</v>
      </c>
      <c r="B47" t="s">
        <v>254</v>
      </c>
      <c r="C47" t="s">
        <v>35</v>
      </c>
      <c r="D47">
        <f>COUNTIF('FP7 - organisations'!F:F,A47)</f>
        <v>1</v>
      </c>
      <c r="E47" s="4">
        <f>SUMIF('FP7 - organisations'!F:F,A47,'FP7 - organisations'!J:J)</f>
        <v>159300</v>
      </c>
      <c r="F47">
        <f>COUNTIF('H2020 - organisations'!F:F,A47)</f>
        <v>0</v>
      </c>
      <c r="G47" s="4">
        <f>SUMIF('H2020 - organisations'!F:F,A47,'H2020 - organisations'!J:J)</f>
        <v>0</v>
      </c>
      <c r="H47">
        <f t="shared" si="0"/>
        <v>1</v>
      </c>
      <c r="I47" s="4">
        <f t="shared" si="1"/>
        <v>159300</v>
      </c>
    </row>
    <row r="48" spans="1:9" x14ac:dyDescent="0.25">
      <c r="A48" t="s">
        <v>831</v>
      </c>
      <c r="B48" t="s">
        <v>225</v>
      </c>
      <c r="C48" t="s">
        <v>12</v>
      </c>
      <c r="D48">
        <f>COUNTIF('FP7 - organisations'!F:F,A48)</f>
        <v>1</v>
      </c>
      <c r="E48" s="4">
        <f>SUMIF('FP7 - organisations'!F:F,A48,'FP7 - organisations'!J:J)</f>
        <v>193896</v>
      </c>
      <c r="F48">
        <f>COUNTIF('H2020 - organisations'!F:F,A48)</f>
        <v>1</v>
      </c>
      <c r="G48" s="4">
        <f>SUMIF('H2020 - organisations'!F:F,A48,'H2020 - organisations'!J:J)</f>
        <v>555547.5</v>
      </c>
      <c r="H48">
        <f t="shared" si="0"/>
        <v>2</v>
      </c>
      <c r="I48" s="4">
        <f t="shared" si="1"/>
        <v>749443.5</v>
      </c>
    </row>
    <row r="49" spans="1:9" x14ac:dyDescent="0.25">
      <c r="A49" t="s">
        <v>2561</v>
      </c>
      <c r="B49" t="s">
        <v>225</v>
      </c>
      <c r="C49" t="s">
        <v>57</v>
      </c>
      <c r="D49">
        <f>COUNTIF('FP7 - organisations'!F:F,A49)</f>
        <v>1</v>
      </c>
      <c r="E49" s="4">
        <f>SUMIF('FP7 - organisations'!F:F,A49,'FP7 - organisations'!J:J)</f>
        <v>45001</v>
      </c>
      <c r="F49">
        <f>COUNTIF('H2020 - organisations'!F:F,A49)</f>
        <v>0</v>
      </c>
      <c r="G49" s="4">
        <f>SUMIF('H2020 - organisations'!F:F,A49,'H2020 - organisations'!J:J)</f>
        <v>0</v>
      </c>
      <c r="H49">
        <f t="shared" si="0"/>
        <v>1</v>
      </c>
      <c r="I49" s="4">
        <f t="shared" si="1"/>
        <v>45001</v>
      </c>
    </row>
    <row r="50" spans="1:9" x14ac:dyDescent="0.25">
      <c r="A50" t="s">
        <v>1291</v>
      </c>
      <c r="B50" t="s">
        <v>225</v>
      </c>
      <c r="C50" t="s">
        <v>113</v>
      </c>
      <c r="D50">
        <f>COUNTIF('FP7 - organisations'!F:F,A50)</f>
        <v>1</v>
      </c>
      <c r="E50" s="4">
        <f>SUMIF('FP7 - organisations'!F:F,A50,'FP7 - organisations'!J:J)</f>
        <v>209760</v>
      </c>
      <c r="F50">
        <f>COUNTIF('H2020 - organisations'!F:F,A50)</f>
        <v>0</v>
      </c>
      <c r="G50" s="4">
        <f>SUMIF('H2020 - organisations'!F:F,A50,'H2020 - organisations'!J:J)</f>
        <v>0</v>
      </c>
      <c r="H50">
        <f t="shared" si="0"/>
        <v>1</v>
      </c>
      <c r="I50" s="4">
        <f t="shared" si="1"/>
        <v>209760</v>
      </c>
    </row>
    <row r="51" spans="1:9" x14ac:dyDescent="0.25">
      <c r="A51" t="s">
        <v>2809</v>
      </c>
      <c r="B51" t="s">
        <v>230</v>
      </c>
      <c r="C51" t="s">
        <v>68</v>
      </c>
      <c r="D51">
        <f>COUNTIF('FP7 - organisations'!F:F,A51)</f>
        <v>1</v>
      </c>
      <c r="E51" s="4">
        <f>SUMIF('FP7 - organisations'!F:F,A51,'FP7 - organisations'!J:J)</f>
        <v>0</v>
      </c>
      <c r="F51">
        <f>COUNTIF('H2020 - organisations'!F:F,A51)</f>
        <v>0</v>
      </c>
      <c r="G51" s="4">
        <f>SUMIF('H2020 - organisations'!F:F,A51,'H2020 - organisations'!J:J)</f>
        <v>0</v>
      </c>
      <c r="H51">
        <f t="shared" si="0"/>
        <v>1</v>
      </c>
      <c r="I51" s="4">
        <f t="shared" si="1"/>
        <v>0</v>
      </c>
    </row>
    <row r="52" spans="1:9" x14ac:dyDescent="0.25">
      <c r="A52" t="s">
        <v>456</v>
      </c>
      <c r="B52" t="s">
        <v>225</v>
      </c>
      <c r="C52" t="s">
        <v>236</v>
      </c>
      <c r="D52">
        <f>COUNTIF('FP7 - organisations'!F:F,A52)</f>
        <v>1</v>
      </c>
      <c r="E52" s="4">
        <f>SUMIF('FP7 - organisations'!F:F,A52,'FP7 - organisations'!J:J)</f>
        <v>123840</v>
      </c>
      <c r="F52">
        <f>COUNTIF('H2020 - organisations'!F:F,A52)</f>
        <v>0</v>
      </c>
      <c r="G52" s="4">
        <f>SUMIF('H2020 - organisations'!F:F,A52,'H2020 - organisations'!J:J)</f>
        <v>0</v>
      </c>
      <c r="H52">
        <f t="shared" si="0"/>
        <v>1</v>
      </c>
      <c r="I52" s="4">
        <f t="shared" si="1"/>
        <v>123840</v>
      </c>
    </row>
    <row r="53" spans="1:9" x14ac:dyDescent="0.25">
      <c r="A53" t="s">
        <v>311</v>
      </c>
      <c r="B53" t="s">
        <v>254</v>
      </c>
      <c r="C53" t="s">
        <v>35</v>
      </c>
      <c r="D53">
        <f>COUNTIF('FP7 - organisations'!F:F,A53)</f>
        <v>2</v>
      </c>
      <c r="E53" s="4">
        <f>SUMIF('FP7 - organisations'!F:F,A53,'FP7 - organisations'!J:J)</f>
        <v>345217.75</v>
      </c>
      <c r="F53">
        <f>COUNTIF('H2020 - organisations'!F:F,A53)</f>
        <v>0</v>
      </c>
      <c r="G53" s="4">
        <f>SUMIF('H2020 - organisations'!F:F,A53,'H2020 - organisations'!J:J)</f>
        <v>0</v>
      </c>
      <c r="H53">
        <f t="shared" si="0"/>
        <v>2</v>
      </c>
      <c r="I53" s="4">
        <f t="shared" si="1"/>
        <v>345217.75</v>
      </c>
    </row>
    <row r="54" spans="1:9" x14ac:dyDescent="0.25">
      <c r="A54" t="s">
        <v>1024</v>
      </c>
      <c r="B54" t="s">
        <v>225</v>
      </c>
      <c r="C54" t="s">
        <v>68</v>
      </c>
      <c r="D54">
        <f>COUNTIF('FP7 - organisations'!F:F,A54)</f>
        <v>1</v>
      </c>
      <c r="E54" s="4">
        <f>SUMIF('FP7 - organisations'!F:F,A54,'FP7 - organisations'!J:J)</f>
        <v>54400</v>
      </c>
      <c r="F54">
        <f>COUNTIF('H2020 - organisations'!F:F,A54)</f>
        <v>0</v>
      </c>
      <c r="G54" s="4">
        <f>SUMIF('H2020 - organisations'!F:F,A54,'H2020 - organisations'!J:J)</f>
        <v>0</v>
      </c>
      <c r="H54">
        <f t="shared" si="0"/>
        <v>1</v>
      </c>
      <c r="I54" s="4">
        <f t="shared" si="1"/>
        <v>54400</v>
      </c>
    </row>
    <row r="55" spans="1:9" x14ac:dyDescent="0.25">
      <c r="A55" t="s">
        <v>1221</v>
      </c>
      <c r="B55" t="s">
        <v>225</v>
      </c>
      <c r="C55" t="s">
        <v>57</v>
      </c>
      <c r="D55">
        <f>COUNTIF('FP7 - organisations'!F:F,A55)</f>
        <v>1</v>
      </c>
      <c r="E55" s="4">
        <f>SUMIF('FP7 - organisations'!F:F,A55,'FP7 - organisations'!J:J)</f>
        <v>44505.8</v>
      </c>
      <c r="F55">
        <f>COUNTIF('H2020 - organisations'!F:F,A55)</f>
        <v>0</v>
      </c>
      <c r="G55" s="4">
        <f>SUMIF('H2020 - organisations'!F:F,A55,'H2020 - organisations'!J:J)</f>
        <v>0</v>
      </c>
      <c r="H55">
        <f t="shared" si="0"/>
        <v>1</v>
      </c>
      <c r="I55" s="4">
        <f t="shared" si="1"/>
        <v>44505.8</v>
      </c>
    </row>
    <row r="56" spans="1:9" x14ac:dyDescent="0.25">
      <c r="A56" t="s">
        <v>759</v>
      </c>
      <c r="B56" t="s">
        <v>225</v>
      </c>
      <c r="C56" t="s">
        <v>332</v>
      </c>
      <c r="D56">
        <f>COUNTIF('FP7 - organisations'!F:F,A56)</f>
        <v>1</v>
      </c>
      <c r="E56" s="4">
        <f>SUMIF('FP7 - organisations'!F:F,A56,'FP7 - organisations'!J:J)</f>
        <v>213600</v>
      </c>
      <c r="F56">
        <f>COUNTIF('H2020 - organisations'!F:F,A56)</f>
        <v>0</v>
      </c>
      <c r="G56" s="4">
        <f>SUMIF('H2020 - organisations'!F:F,A56,'H2020 - organisations'!J:J)</f>
        <v>0</v>
      </c>
      <c r="H56">
        <f t="shared" si="0"/>
        <v>1</v>
      </c>
      <c r="I56" s="4">
        <f t="shared" si="1"/>
        <v>213600</v>
      </c>
    </row>
    <row r="57" spans="1:9" x14ac:dyDescent="0.25">
      <c r="A57" t="s">
        <v>23</v>
      </c>
      <c r="B57" t="s">
        <v>225</v>
      </c>
      <c r="C57" t="s">
        <v>24</v>
      </c>
      <c r="D57">
        <f>COUNTIF('FP7 - organisations'!F:F,A57)</f>
        <v>2</v>
      </c>
      <c r="E57" s="4">
        <f>SUMIF('FP7 - organisations'!F:F,A57,'FP7 - organisations'!J:J)</f>
        <v>544655.4</v>
      </c>
      <c r="F57">
        <f>COUNTIF('H2020 - organisations'!F:F,A57)</f>
        <v>2</v>
      </c>
      <c r="G57" s="4">
        <f>SUMIF('H2020 - organisations'!F:F,A57,'H2020 - organisations'!J:J)</f>
        <v>745075</v>
      </c>
      <c r="H57">
        <f t="shared" si="0"/>
        <v>4</v>
      </c>
      <c r="I57" s="4">
        <f t="shared" si="1"/>
        <v>1289730.3999999999</v>
      </c>
    </row>
    <row r="58" spans="1:9" x14ac:dyDescent="0.25">
      <c r="A58" t="s">
        <v>643</v>
      </c>
      <c r="B58" t="s">
        <v>225</v>
      </c>
      <c r="C58" t="s">
        <v>245</v>
      </c>
      <c r="D58">
        <f>COUNTIF('FP7 - organisations'!F:F,A58)</f>
        <v>2</v>
      </c>
      <c r="E58" s="4">
        <f>SUMIF('FP7 - organisations'!F:F,A58,'FP7 - organisations'!J:J)</f>
        <v>420685</v>
      </c>
      <c r="F58">
        <f>COUNTIF('H2020 - organisations'!F:F,A58)</f>
        <v>2</v>
      </c>
      <c r="G58" s="4">
        <f>SUMIF('H2020 - organisations'!F:F,A58,'H2020 - organisations'!J:J)</f>
        <v>867500</v>
      </c>
      <c r="H58">
        <f t="shared" si="0"/>
        <v>4</v>
      </c>
      <c r="I58" s="4">
        <f t="shared" si="1"/>
        <v>1288185</v>
      </c>
    </row>
    <row r="59" spans="1:9" x14ac:dyDescent="0.25">
      <c r="A59" t="s">
        <v>2551</v>
      </c>
      <c r="B59" t="s">
        <v>254</v>
      </c>
      <c r="C59" t="s">
        <v>465</v>
      </c>
      <c r="D59">
        <f>COUNTIF('FP7 - organisations'!F:F,A59)</f>
        <v>1</v>
      </c>
      <c r="E59" s="4">
        <f>SUMIF('FP7 - organisations'!F:F,A59,'FP7 - organisations'!J:J)</f>
        <v>142392</v>
      </c>
      <c r="F59">
        <f>COUNTIF('H2020 - organisations'!F:F,A59)</f>
        <v>0</v>
      </c>
      <c r="G59" s="4">
        <f>SUMIF('H2020 - organisations'!F:F,A59,'H2020 - organisations'!J:J)</f>
        <v>0</v>
      </c>
      <c r="H59">
        <f t="shared" si="0"/>
        <v>1</v>
      </c>
      <c r="I59" s="4">
        <f t="shared" si="1"/>
        <v>142392</v>
      </c>
    </row>
    <row r="60" spans="1:9" x14ac:dyDescent="0.25">
      <c r="A60" t="s">
        <v>522</v>
      </c>
      <c r="B60" t="s">
        <v>225</v>
      </c>
      <c r="C60" t="s">
        <v>462</v>
      </c>
      <c r="D60">
        <f>COUNTIF('FP7 - organisations'!F:F,A60)</f>
        <v>1</v>
      </c>
      <c r="E60" s="4">
        <f>SUMIF('FP7 - organisations'!F:F,A60,'FP7 - organisations'!J:J)</f>
        <v>124392</v>
      </c>
      <c r="F60">
        <f>COUNTIF('H2020 - organisations'!F:F,A60)</f>
        <v>0</v>
      </c>
      <c r="G60" s="4">
        <f>SUMIF('H2020 - organisations'!F:F,A60,'H2020 - organisations'!J:J)</f>
        <v>0</v>
      </c>
      <c r="H60">
        <f t="shared" si="0"/>
        <v>1</v>
      </c>
      <c r="I60" s="4">
        <f t="shared" si="1"/>
        <v>124392</v>
      </c>
    </row>
    <row r="61" spans="1:9" x14ac:dyDescent="0.25">
      <c r="A61" t="s">
        <v>1446</v>
      </c>
      <c r="B61" t="s">
        <v>225</v>
      </c>
      <c r="C61" t="s">
        <v>113</v>
      </c>
      <c r="D61">
        <f>COUNTIF('FP7 - organisations'!F:F,A61)</f>
        <v>1</v>
      </c>
      <c r="E61" s="4">
        <f>SUMIF('FP7 - organisations'!F:F,A61,'FP7 - organisations'!J:J)</f>
        <v>179226</v>
      </c>
      <c r="F61">
        <f>COUNTIF('H2020 - organisations'!F:F,A61)</f>
        <v>3</v>
      </c>
      <c r="G61" s="4">
        <f>SUMIF('H2020 - organisations'!F:F,A61,'H2020 - organisations'!J:J)</f>
        <v>2043061.25</v>
      </c>
      <c r="H61">
        <f t="shared" si="0"/>
        <v>4</v>
      </c>
      <c r="I61" s="4">
        <f t="shared" si="1"/>
        <v>2222287.25</v>
      </c>
    </row>
    <row r="62" spans="1:9" x14ac:dyDescent="0.25">
      <c r="A62" t="s">
        <v>2968</v>
      </c>
      <c r="B62" t="s">
        <v>232</v>
      </c>
      <c r="C62" t="s">
        <v>57</v>
      </c>
      <c r="D62">
        <f>COUNTIF('FP7 - organisations'!F:F,A62)</f>
        <v>1</v>
      </c>
      <c r="E62" s="4">
        <f>SUMIF('FP7 - organisations'!F:F,A62,'FP7 - organisations'!J:J)</f>
        <v>199924.5</v>
      </c>
      <c r="F62">
        <f>COUNTIF('H2020 - organisations'!F:F,A62)</f>
        <v>0</v>
      </c>
      <c r="G62" s="4">
        <f>SUMIF('H2020 - organisations'!F:F,A62,'H2020 - organisations'!J:J)</f>
        <v>0</v>
      </c>
      <c r="H62">
        <f t="shared" si="0"/>
        <v>1</v>
      </c>
      <c r="I62" s="4">
        <f t="shared" si="1"/>
        <v>199924.5</v>
      </c>
    </row>
    <row r="63" spans="1:9" x14ac:dyDescent="0.25">
      <c r="A63" t="s">
        <v>3666</v>
      </c>
      <c r="B63" t="s">
        <v>232</v>
      </c>
      <c r="C63" t="s">
        <v>95</v>
      </c>
      <c r="D63">
        <f>COUNTIF('FP7 - organisations'!F:F,A63)</f>
        <v>1</v>
      </c>
      <c r="E63" s="4">
        <f>SUMIF('FP7 - organisations'!F:F,A63,'FP7 - organisations'!J:J)</f>
        <v>251880</v>
      </c>
      <c r="F63">
        <f>COUNTIF('H2020 - organisations'!F:F,A63)</f>
        <v>0</v>
      </c>
      <c r="G63" s="4">
        <f>SUMIF('H2020 - organisations'!F:F,A63,'H2020 - organisations'!J:J)</f>
        <v>0</v>
      </c>
      <c r="H63">
        <f t="shared" si="0"/>
        <v>1</v>
      </c>
      <c r="I63" s="4">
        <f t="shared" si="1"/>
        <v>251880</v>
      </c>
    </row>
    <row r="64" spans="1:9" x14ac:dyDescent="0.25">
      <c r="A64" t="s">
        <v>881</v>
      </c>
      <c r="B64" t="s">
        <v>232</v>
      </c>
      <c r="C64" t="s">
        <v>35</v>
      </c>
      <c r="D64">
        <f>COUNTIF('FP7 - organisations'!F:F,A64)</f>
        <v>0</v>
      </c>
      <c r="E64" s="4">
        <f>SUMIF('FP7 - organisations'!F:F,A64,'FP7 - organisations'!J:J)</f>
        <v>0</v>
      </c>
      <c r="F64">
        <f>COUNTIF('H2020 - organisations'!F:F,A64)</f>
        <v>0</v>
      </c>
      <c r="G64" s="4">
        <f>SUMIF('H2020 - organisations'!F:F,A64,'H2020 - organisations'!J:J)</f>
        <v>0</v>
      </c>
      <c r="H64">
        <f t="shared" si="0"/>
        <v>0</v>
      </c>
      <c r="I64" s="4">
        <f t="shared" si="1"/>
        <v>0</v>
      </c>
    </row>
    <row r="65" spans="1:9" x14ac:dyDescent="0.25">
      <c r="A65" t="s">
        <v>267</v>
      </c>
      <c r="B65" t="s">
        <v>254</v>
      </c>
      <c r="C65" t="s">
        <v>113</v>
      </c>
      <c r="D65">
        <f>COUNTIF('FP7 - organisations'!F:F,A65)</f>
        <v>6</v>
      </c>
      <c r="E65" s="4">
        <f>SUMIF('FP7 - organisations'!F:F,A65,'FP7 - organisations'!J:J)</f>
        <v>3457812.5</v>
      </c>
      <c r="F65">
        <f>COUNTIF('H2020 - organisations'!F:F,A65)</f>
        <v>7</v>
      </c>
      <c r="G65" s="4">
        <f>SUMIF('H2020 - organisations'!F:F,A65,'H2020 - organisations'!J:J)</f>
        <v>3299807.5</v>
      </c>
      <c r="H65">
        <f t="shared" si="0"/>
        <v>13</v>
      </c>
      <c r="I65" s="4">
        <f t="shared" si="1"/>
        <v>6757620</v>
      </c>
    </row>
    <row r="66" spans="1:9" x14ac:dyDescent="0.25">
      <c r="A66" t="s">
        <v>3631</v>
      </c>
      <c r="B66" t="s">
        <v>232</v>
      </c>
      <c r="C66" t="s">
        <v>35</v>
      </c>
      <c r="D66">
        <f>COUNTIF('FP7 - organisations'!F:F,A66)</f>
        <v>1</v>
      </c>
      <c r="E66" s="4">
        <f>SUMIF('FP7 - organisations'!F:F,A66,'FP7 - organisations'!J:J)</f>
        <v>121515</v>
      </c>
      <c r="F66">
        <f>COUNTIF('H2020 - organisations'!F:F,A66)</f>
        <v>0</v>
      </c>
      <c r="G66" s="4">
        <f>SUMIF('H2020 - organisations'!F:F,A66,'H2020 - organisations'!J:J)</f>
        <v>0</v>
      </c>
      <c r="H66">
        <f t="shared" ref="H66:H129" si="2">SUM(D66,F66)</f>
        <v>1</v>
      </c>
      <c r="I66" s="4">
        <f t="shared" ref="I66:I129" si="3">SUM(E66,G66)</f>
        <v>121515</v>
      </c>
    </row>
    <row r="67" spans="1:9" x14ac:dyDescent="0.25">
      <c r="A67" t="s">
        <v>2872</v>
      </c>
      <c r="B67" t="s">
        <v>232</v>
      </c>
      <c r="C67" t="s">
        <v>68</v>
      </c>
      <c r="D67">
        <f>COUNTIF('FP7 - organisations'!F:F,A67)</f>
        <v>1</v>
      </c>
      <c r="E67" s="4">
        <f>SUMIF('FP7 - organisations'!F:F,A67,'FP7 - organisations'!J:J)</f>
        <v>178691</v>
      </c>
      <c r="F67">
        <f>COUNTIF('H2020 - organisations'!F:F,A67)</f>
        <v>0</v>
      </c>
      <c r="G67" s="4">
        <f>SUMIF('H2020 - organisations'!F:F,A67,'H2020 - organisations'!J:J)</f>
        <v>0</v>
      </c>
      <c r="H67">
        <f t="shared" si="2"/>
        <v>1</v>
      </c>
      <c r="I67" s="4">
        <f t="shared" si="3"/>
        <v>178691</v>
      </c>
    </row>
    <row r="68" spans="1:9" x14ac:dyDescent="0.25">
      <c r="A68" t="s">
        <v>1798</v>
      </c>
      <c r="B68" t="s">
        <v>232</v>
      </c>
      <c r="C68" t="s">
        <v>35</v>
      </c>
      <c r="D68">
        <f>COUNTIF('FP7 - organisations'!F:F,A68)</f>
        <v>1</v>
      </c>
      <c r="E68" s="4">
        <f>SUMIF('FP7 - organisations'!F:F,A68,'FP7 - organisations'!J:J)</f>
        <v>155850</v>
      </c>
      <c r="F68">
        <f>COUNTIF('H2020 - organisations'!F:F,A68)</f>
        <v>0</v>
      </c>
      <c r="G68" s="4">
        <f>SUMIF('H2020 - organisations'!F:F,A68,'H2020 - organisations'!J:J)</f>
        <v>0</v>
      </c>
      <c r="H68">
        <f t="shared" si="2"/>
        <v>1</v>
      </c>
      <c r="I68" s="4">
        <f t="shared" si="3"/>
        <v>155850</v>
      </c>
    </row>
    <row r="69" spans="1:9" x14ac:dyDescent="0.25">
      <c r="A69" t="s">
        <v>3648</v>
      </c>
      <c r="B69" t="s">
        <v>232</v>
      </c>
      <c r="C69" t="s">
        <v>113</v>
      </c>
      <c r="D69">
        <f>COUNTIF('FP7 - organisations'!F:F,A69)</f>
        <v>1</v>
      </c>
      <c r="E69" s="4">
        <f>SUMIF('FP7 - organisations'!F:F,A69,'FP7 - organisations'!J:J)</f>
        <v>140400</v>
      </c>
      <c r="F69">
        <f>COUNTIF('H2020 - organisations'!F:F,A69)</f>
        <v>0</v>
      </c>
      <c r="G69" s="4">
        <f>SUMIF('H2020 - organisations'!F:F,A69,'H2020 - organisations'!J:J)</f>
        <v>0</v>
      </c>
      <c r="H69">
        <f t="shared" si="2"/>
        <v>1</v>
      </c>
      <c r="I69" s="4">
        <f t="shared" si="3"/>
        <v>140400</v>
      </c>
    </row>
    <row r="70" spans="1:9" x14ac:dyDescent="0.25">
      <c r="A70" t="s">
        <v>808</v>
      </c>
      <c r="B70" t="s">
        <v>239</v>
      </c>
      <c r="C70" t="s">
        <v>68</v>
      </c>
      <c r="D70">
        <f>COUNTIF('FP7 - organisations'!F:F,A70)</f>
        <v>2</v>
      </c>
      <c r="E70" s="4">
        <f>SUMIF('FP7 - organisations'!F:F,A70,'FP7 - organisations'!J:J)</f>
        <v>459218.4</v>
      </c>
      <c r="F70">
        <f>COUNTIF('H2020 - organisations'!F:F,A70)</f>
        <v>0</v>
      </c>
      <c r="G70" s="4">
        <f>SUMIF('H2020 - organisations'!F:F,A70,'H2020 - organisations'!J:J)</f>
        <v>0</v>
      </c>
      <c r="H70">
        <f t="shared" si="2"/>
        <v>2</v>
      </c>
      <c r="I70" s="4">
        <f t="shared" si="3"/>
        <v>459218.4</v>
      </c>
    </row>
    <row r="71" spans="1:9" x14ac:dyDescent="0.25">
      <c r="A71" t="s">
        <v>3443</v>
      </c>
      <c r="B71" t="s">
        <v>232</v>
      </c>
      <c r="C71" t="s">
        <v>57</v>
      </c>
      <c r="D71">
        <f>COUNTIF('FP7 - organisations'!F:F,A71)</f>
        <v>1</v>
      </c>
      <c r="E71" s="4">
        <f>SUMIF('FP7 - organisations'!F:F,A71,'FP7 - organisations'!J:J)</f>
        <v>138240</v>
      </c>
      <c r="F71">
        <f>COUNTIF('H2020 - organisations'!F:F,A71)</f>
        <v>0</v>
      </c>
      <c r="G71" s="4">
        <f>SUMIF('H2020 - organisations'!F:F,A71,'H2020 - organisations'!J:J)</f>
        <v>0</v>
      </c>
      <c r="H71">
        <f t="shared" si="2"/>
        <v>1</v>
      </c>
      <c r="I71" s="4">
        <f t="shared" si="3"/>
        <v>138240</v>
      </c>
    </row>
    <row r="72" spans="1:9" x14ac:dyDescent="0.25">
      <c r="A72" t="s">
        <v>352</v>
      </c>
      <c r="B72" t="s">
        <v>225</v>
      </c>
      <c r="C72" t="s">
        <v>35</v>
      </c>
      <c r="D72">
        <f>COUNTIF('FP7 - organisations'!F:F,A72)</f>
        <v>1</v>
      </c>
      <c r="E72" s="4">
        <f>SUMIF('FP7 - organisations'!F:F,A72,'FP7 - organisations'!J:J)</f>
        <v>417040</v>
      </c>
      <c r="F72">
        <f>COUNTIF('H2020 - organisations'!F:F,A72)</f>
        <v>1</v>
      </c>
      <c r="G72" s="4">
        <f>SUMIF('H2020 - organisations'!F:F,A72,'H2020 - organisations'!J:J)</f>
        <v>182660</v>
      </c>
      <c r="H72">
        <f t="shared" si="2"/>
        <v>2</v>
      </c>
      <c r="I72" s="4">
        <f t="shared" si="3"/>
        <v>599700</v>
      </c>
    </row>
    <row r="73" spans="1:9" x14ac:dyDescent="0.25">
      <c r="A73" t="s">
        <v>1520</v>
      </c>
      <c r="B73" t="s">
        <v>254</v>
      </c>
      <c r="C73" t="s">
        <v>35</v>
      </c>
      <c r="D73">
        <f>COUNTIF('FP7 - organisations'!F:F,A73)</f>
        <v>1</v>
      </c>
      <c r="E73" s="4">
        <f>SUMIF('FP7 - organisations'!F:F,A73,'FP7 - organisations'!J:J)</f>
        <v>228000</v>
      </c>
      <c r="F73">
        <f>COUNTIF('H2020 - organisations'!F:F,A73)</f>
        <v>0</v>
      </c>
      <c r="G73" s="4">
        <f>SUMIF('H2020 - organisations'!F:F,A73,'H2020 - organisations'!J:J)</f>
        <v>0</v>
      </c>
      <c r="H73">
        <f t="shared" si="2"/>
        <v>1</v>
      </c>
      <c r="I73" s="4">
        <f t="shared" si="3"/>
        <v>228000</v>
      </c>
    </row>
    <row r="74" spans="1:9" x14ac:dyDescent="0.25">
      <c r="A74" t="s">
        <v>125</v>
      </c>
      <c r="B74" t="s">
        <v>254</v>
      </c>
      <c r="C74" t="s">
        <v>126</v>
      </c>
      <c r="D74">
        <f>COUNTIF('FP7 - organisations'!F:F,A74)</f>
        <v>4</v>
      </c>
      <c r="E74" s="4">
        <f>SUMIF('FP7 - organisations'!F:F,A74,'FP7 - organisations'!J:J)</f>
        <v>7916517.1100000003</v>
      </c>
      <c r="F74">
        <f>COUNTIF('H2020 - organisations'!F:F,A74)</f>
        <v>10</v>
      </c>
      <c r="G74" s="4">
        <f>SUMIF('H2020 - organisations'!F:F,A74,'H2020 - organisations'!J:J)</f>
        <v>3454264.97</v>
      </c>
      <c r="H74">
        <f t="shared" si="2"/>
        <v>14</v>
      </c>
      <c r="I74" s="4">
        <f t="shared" si="3"/>
        <v>11370782.08</v>
      </c>
    </row>
    <row r="75" spans="1:9" x14ac:dyDescent="0.25">
      <c r="A75" t="s">
        <v>854</v>
      </c>
      <c r="B75" t="s">
        <v>232</v>
      </c>
      <c r="C75" t="s">
        <v>113</v>
      </c>
      <c r="D75">
        <f>COUNTIF('FP7 - organisations'!F:F,A75)</f>
        <v>0</v>
      </c>
      <c r="E75" s="4">
        <f>SUMIF('FP7 - organisations'!F:F,A75,'FP7 - organisations'!J:J)</f>
        <v>0</v>
      </c>
      <c r="F75">
        <f>COUNTIF('H2020 - organisations'!F:F,A75)</f>
        <v>2</v>
      </c>
      <c r="G75" s="4">
        <f>SUMIF('H2020 - organisations'!F:F,A75,'H2020 - organisations'!J:J)</f>
        <v>1159172</v>
      </c>
      <c r="H75">
        <f t="shared" si="2"/>
        <v>2</v>
      </c>
      <c r="I75" s="4">
        <f t="shared" si="3"/>
        <v>1159172</v>
      </c>
    </row>
    <row r="76" spans="1:9" x14ac:dyDescent="0.25">
      <c r="A76" t="s">
        <v>583</v>
      </c>
      <c r="B76" t="s">
        <v>254</v>
      </c>
      <c r="C76" t="s">
        <v>250</v>
      </c>
      <c r="D76">
        <f>COUNTIF('FP7 - organisations'!F:F,A76)</f>
        <v>4</v>
      </c>
      <c r="E76" s="4">
        <f>SUMIF('FP7 - organisations'!F:F,A76,'FP7 - organisations'!J:J)</f>
        <v>2978178</v>
      </c>
      <c r="F76">
        <f>COUNTIF('H2020 - organisations'!F:F,A76)</f>
        <v>1</v>
      </c>
      <c r="G76" s="4">
        <f>SUMIF('H2020 - organisations'!F:F,A76,'H2020 - organisations'!J:J)</f>
        <v>493375</v>
      </c>
      <c r="H76">
        <f t="shared" si="2"/>
        <v>5</v>
      </c>
      <c r="I76" s="4">
        <f t="shared" si="3"/>
        <v>3471553</v>
      </c>
    </row>
    <row r="77" spans="1:9" x14ac:dyDescent="0.25">
      <c r="A77" t="s">
        <v>1317</v>
      </c>
      <c r="B77" t="s">
        <v>225</v>
      </c>
      <c r="C77" t="s">
        <v>68</v>
      </c>
      <c r="D77">
        <f>COUNTIF('FP7 - organisations'!F:F,A77)</f>
        <v>1</v>
      </c>
      <c r="E77" s="4">
        <f>SUMIF('FP7 - organisations'!F:F,A77,'FP7 - organisations'!J:J)</f>
        <v>242429</v>
      </c>
      <c r="F77">
        <f>COUNTIF('H2020 - organisations'!F:F,A77)</f>
        <v>1</v>
      </c>
      <c r="G77" s="4">
        <f>SUMIF('H2020 - organisations'!F:F,A77,'H2020 - organisations'!J:J)</f>
        <v>466437.5</v>
      </c>
      <c r="H77">
        <f t="shared" si="2"/>
        <v>2</v>
      </c>
      <c r="I77" s="4">
        <f t="shared" si="3"/>
        <v>708866.5</v>
      </c>
    </row>
    <row r="78" spans="1:9" x14ac:dyDescent="0.25">
      <c r="A78" t="s">
        <v>3558</v>
      </c>
      <c r="B78" t="s">
        <v>232</v>
      </c>
      <c r="C78" t="s">
        <v>364</v>
      </c>
      <c r="D78">
        <f>COUNTIF('FP7 - organisations'!F:F,A78)</f>
        <v>1</v>
      </c>
      <c r="E78" s="4">
        <f>SUMIF('FP7 - organisations'!F:F,A78,'FP7 - organisations'!J:J)</f>
        <v>161580</v>
      </c>
      <c r="F78">
        <f>COUNTIF('H2020 - organisations'!F:F,A78)</f>
        <v>0</v>
      </c>
      <c r="G78" s="4">
        <f>SUMIF('H2020 - organisations'!F:F,A78,'H2020 - organisations'!J:J)</f>
        <v>0</v>
      </c>
      <c r="H78">
        <f t="shared" si="2"/>
        <v>1</v>
      </c>
      <c r="I78" s="4">
        <f t="shared" si="3"/>
        <v>161580</v>
      </c>
    </row>
    <row r="79" spans="1:9" x14ac:dyDescent="0.25">
      <c r="A79" t="s">
        <v>3551</v>
      </c>
      <c r="B79" t="s">
        <v>232</v>
      </c>
      <c r="C79" t="s">
        <v>245</v>
      </c>
      <c r="D79">
        <f>COUNTIF('FP7 - organisations'!F:F,A79)</f>
        <v>1</v>
      </c>
      <c r="E79" s="4">
        <f>SUMIF('FP7 - organisations'!F:F,A79,'FP7 - organisations'!J:J)</f>
        <v>92909.25</v>
      </c>
      <c r="F79">
        <f>COUNTIF('H2020 - organisations'!F:F,A79)</f>
        <v>0</v>
      </c>
      <c r="G79" s="4">
        <f>SUMIF('H2020 - organisations'!F:F,A79,'H2020 - organisations'!J:J)</f>
        <v>0</v>
      </c>
      <c r="H79">
        <f t="shared" si="2"/>
        <v>1</v>
      </c>
      <c r="I79" s="4">
        <f t="shared" si="3"/>
        <v>92909.25</v>
      </c>
    </row>
    <row r="80" spans="1:9" x14ac:dyDescent="0.25">
      <c r="A80" t="s">
        <v>593</v>
      </c>
      <c r="B80" t="s">
        <v>254</v>
      </c>
      <c r="C80" t="s">
        <v>245</v>
      </c>
      <c r="D80">
        <f>COUNTIF('FP7 - organisations'!F:F,A80)</f>
        <v>1</v>
      </c>
      <c r="E80" s="4">
        <f>SUMIF('FP7 - organisations'!F:F,A80,'FP7 - organisations'!J:J)</f>
        <v>826304</v>
      </c>
      <c r="F80">
        <f>COUNTIF('H2020 - organisations'!F:F,A80)</f>
        <v>3</v>
      </c>
      <c r="G80" s="4">
        <f>SUMIF('H2020 - organisations'!F:F,A80,'H2020 - organisations'!J:J)</f>
        <v>1458133.75</v>
      </c>
      <c r="H80">
        <f t="shared" si="2"/>
        <v>4</v>
      </c>
      <c r="I80" s="4">
        <f t="shared" si="3"/>
        <v>2284437.75</v>
      </c>
    </row>
    <row r="81" spans="1:9" x14ac:dyDescent="0.25">
      <c r="A81" t="s">
        <v>1051</v>
      </c>
      <c r="B81" t="s">
        <v>232</v>
      </c>
      <c r="C81" t="s">
        <v>57</v>
      </c>
      <c r="D81">
        <f>COUNTIF('FP7 - organisations'!F:F,A81)</f>
        <v>3</v>
      </c>
      <c r="E81" s="4">
        <f>SUMIF('FP7 - organisations'!F:F,A81,'FP7 - organisations'!J:J)</f>
        <v>1563745.5</v>
      </c>
      <c r="F81">
        <f>COUNTIF('H2020 - organisations'!F:F,A81)</f>
        <v>0</v>
      </c>
      <c r="G81" s="4">
        <f>SUMIF('H2020 - organisations'!F:F,A81,'H2020 - organisations'!J:J)</f>
        <v>0</v>
      </c>
      <c r="H81">
        <f t="shared" si="2"/>
        <v>3</v>
      </c>
      <c r="I81" s="4">
        <f t="shared" si="3"/>
        <v>1563745.5</v>
      </c>
    </row>
    <row r="82" spans="1:9" x14ac:dyDescent="0.25">
      <c r="A82" t="s">
        <v>1712</v>
      </c>
      <c r="B82" t="s">
        <v>232</v>
      </c>
      <c r="C82" t="s">
        <v>35</v>
      </c>
      <c r="D82">
        <f>COUNTIF('FP7 - organisations'!F:F,A82)</f>
        <v>1</v>
      </c>
      <c r="E82" s="4">
        <f>SUMIF('FP7 - organisations'!F:F,A82,'FP7 - organisations'!J:J)</f>
        <v>0</v>
      </c>
      <c r="F82">
        <f>COUNTIF('H2020 - organisations'!F:F,A82)</f>
        <v>0</v>
      </c>
      <c r="G82" s="4">
        <f>SUMIF('H2020 - organisations'!F:F,A82,'H2020 - organisations'!J:J)</f>
        <v>0</v>
      </c>
      <c r="H82">
        <f t="shared" si="2"/>
        <v>1</v>
      </c>
      <c r="I82" s="4">
        <f t="shared" si="3"/>
        <v>0</v>
      </c>
    </row>
    <row r="83" spans="1:9" x14ac:dyDescent="0.25">
      <c r="A83" t="s">
        <v>1415</v>
      </c>
      <c r="B83" t="s">
        <v>232</v>
      </c>
      <c r="C83" t="s">
        <v>249</v>
      </c>
      <c r="D83">
        <f>COUNTIF('FP7 - organisations'!F:F,A83)</f>
        <v>1</v>
      </c>
      <c r="E83" s="4">
        <f>SUMIF('FP7 - organisations'!F:F,A83,'FP7 - organisations'!J:J)</f>
        <v>233918</v>
      </c>
      <c r="F83">
        <f>COUNTIF('H2020 - organisations'!F:F,A83)</f>
        <v>0</v>
      </c>
      <c r="G83" s="4">
        <f>SUMIF('H2020 - organisations'!F:F,A83,'H2020 - organisations'!J:J)</f>
        <v>0</v>
      </c>
      <c r="H83">
        <f t="shared" si="2"/>
        <v>1</v>
      </c>
      <c r="I83" s="4">
        <f t="shared" si="3"/>
        <v>233918</v>
      </c>
    </row>
    <row r="84" spans="1:9" x14ac:dyDescent="0.25">
      <c r="A84" t="s">
        <v>854</v>
      </c>
      <c r="B84" t="s">
        <v>232</v>
      </c>
      <c r="C84" t="s">
        <v>46</v>
      </c>
      <c r="D84">
        <f>COUNTIF('FP7 - organisations'!F:F,A84)</f>
        <v>0</v>
      </c>
      <c r="E84" s="4">
        <f>SUMIF('FP7 - organisations'!F:F,A84,'FP7 - organisations'!J:J)</f>
        <v>0</v>
      </c>
      <c r="F84">
        <f>COUNTIF('H2020 - organisations'!F:F,A84)</f>
        <v>2</v>
      </c>
      <c r="G84" s="4">
        <f>SUMIF('H2020 - organisations'!F:F,A84,'H2020 - organisations'!J:J)</f>
        <v>1159172</v>
      </c>
      <c r="H84">
        <f t="shared" si="2"/>
        <v>2</v>
      </c>
      <c r="I84" s="4">
        <f t="shared" si="3"/>
        <v>1159172</v>
      </c>
    </row>
    <row r="85" spans="1:9" x14ac:dyDescent="0.25">
      <c r="A85" t="s">
        <v>854</v>
      </c>
      <c r="B85" t="s">
        <v>232</v>
      </c>
      <c r="C85" t="s">
        <v>35</v>
      </c>
      <c r="D85">
        <f>COUNTIF('FP7 - organisations'!F:F,A85)</f>
        <v>0</v>
      </c>
      <c r="E85" s="4">
        <f>SUMIF('FP7 - organisations'!F:F,A85,'FP7 - organisations'!J:J)</f>
        <v>0</v>
      </c>
      <c r="F85">
        <f>COUNTIF('H2020 - organisations'!F:F,A85)</f>
        <v>2</v>
      </c>
      <c r="G85" s="4">
        <f>SUMIF('H2020 - organisations'!F:F,A85,'H2020 - organisations'!J:J)</f>
        <v>1159172</v>
      </c>
      <c r="H85">
        <f t="shared" si="2"/>
        <v>2</v>
      </c>
      <c r="I85" s="4">
        <f t="shared" si="3"/>
        <v>1159172</v>
      </c>
    </row>
    <row r="86" spans="1:9" x14ac:dyDescent="0.25">
      <c r="A86" t="s">
        <v>2056</v>
      </c>
      <c r="B86" t="s">
        <v>232</v>
      </c>
      <c r="C86" t="s">
        <v>35</v>
      </c>
      <c r="D86">
        <f>COUNTIF('FP7 - organisations'!F:F,A86)</f>
        <v>1</v>
      </c>
      <c r="E86" s="4">
        <f>SUMIF('FP7 - organisations'!F:F,A86,'FP7 - organisations'!J:J)</f>
        <v>219581</v>
      </c>
      <c r="F86">
        <f>COUNTIF('H2020 - organisations'!F:F,A86)</f>
        <v>2</v>
      </c>
      <c r="G86" s="4">
        <f>SUMIF('H2020 - organisations'!F:F,A86,'H2020 - organisations'!J:J)</f>
        <v>585880</v>
      </c>
      <c r="H86">
        <f t="shared" si="2"/>
        <v>3</v>
      </c>
      <c r="I86" s="4">
        <f t="shared" si="3"/>
        <v>805461</v>
      </c>
    </row>
    <row r="87" spans="1:9" x14ac:dyDescent="0.25">
      <c r="A87" t="s">
        <v>5134</v>
      </c>
      <c r="B87" t="s">
        <v>232</v>
      </c>
      <c r="C87" t="s">
        <v>68</v>
      </c>
      <c r="D87">
        <f>COUNTIF('FP7 - organisations'!F:F,A87)</f>
        <v>0</v>
      </c>
      <c r="E87" s="4">
        <f>SUMIF('FP7 - organisations'!F:F,A87,'FP7 - organisations'!J:J)</f>
        <v>0</v>
      </c>
      <c r="F87">
        <f>COUNTIF('H2020 - organisations'!F:F,A87)</f>
        <v>0</v>
      </c>
      <c r="G87" s="4">
        <f>SUMIF('H2020 - organisations'!F:F,A87,'H2020 - organisations'!J:J)</f>
        <v>0</v>
      </c>
      <c r="H87">
        <f t="shared" si="2"/>
        <v>0</v>
      </c>
      <c r="I87" s="4">
        <f t="shared" si="3"/>
        <v>0</v>
      </c>
    </row>
    <row r="88" spans="1:9" x14ac:dyDescent="0.25">
      <c r="A88" t="s">
        <v>1525</v>
      </c>
      <c r="B88" t="s">
        <v>232</v>
      </c>
      <c r="C88" t="s">
        <v>57</v>
      </c>
      <c r="D88">
        <f>COUNTIF('FP7 - organisations'!F:F,A88)</f>
        <v>0</v>
      </c>
      <c r="E88" s="4">
        <f>SUMIF('FP7 - organisations'!F:F,A88,'FP7 - organisations'!J:J)</f>
        <v>0</v>
      </c>
      <c r="F88">
        <f>COUNTIF('H2020 - organisations'!F:F,A88)</f>
        <v>0</v>
      </c>
      <c r="G88" s="4">
        <f>SUMIF('H2020 - organisations'!F:F,A88,'H2020 - organisations'!J:J)</f>
        <v>0</v>
      </c>
      <c r="H88">
        <f t="shared" si="2"/>
        <v>0</v>
      </c>
      <c r="I88" s="4">
        <f t="shared" si="3"/>
        <v>0</v>
      </c>
    </row>
    <row r="89" spans="1:9" x14ac:dyDescent="0.25">
      <c r="A89" t="s">
        <v>1398</v>
      </c>
      <c r="B89" t="s">
        <v>225</v>
      </c>
      <c r="C89" t="s">
        <v>57</v>
      </c>
      <c r="D89">
        <f>COUNTIF('FP7 - organisations'!F:F,A89)</f>
        <v>1</v>
      </c>
      <c r="E89" s="4">
        <f>SUMIF('FP7 - organisations'!F:F,A89,'FP7 - organisations'!J:J)</f>
        <v>108888</v>
      </c>
      <c r="F89">
        <f>COUNTIF('H2020 - organisations'!F:F,A89)</f>
        <v>0</v>
      </c>
      <c r="G89" s="4">
        <f>SUMIF('H2020 - organisations'!F:F,A89,'H2020 - organisations'!J:J)</f>
        <v>0</v>
      </c>
      <c r="H89">
        <f t="shared" si="2"/>
        <v>1</v>
      </c>
      <c r="I89" s="4">
        <f t="shared" si="3"/>
        <v>108888</v>
      </c>
    </row>
    <row r="90" spans="1:9" x14ac:dyDescent="0.25">
      <c r="A90" t="s">
        <v>85</v>
      </c>
      <c r="B90" t="s">
        <v>232</v>
      </c>
      <c r="C90" t="s">
        <v>57</v>
      </c>
      <c r="D90">
        <f>COUNTIF('FP7 - organisations'!F:F,A90)</f>
        <v>5</v>
      </c>
      <c r="E90" s="4">
        <f>SUMIF('FP7 - organisations'!F:F,A90,'FP7 - organisations'!J:J)</f>
        <v>7965160.3399999999</v>
      </c>
      <c r="F90">
        <f>COUNTIF('H2020 - organisations'!F:F,A90)</f>
        <v>0</v>
      </c>
      <c r="G90" s="4">
        <f>SUMIF('H2020 - organisations'!F:F,A90,'H2020 - organisations'!J:J)</f>
        <v>0</v>
      </c>
      <c r="H90">
        <f t="shared" si="2"/>
        <v>5</v>
      </c>
      <c r="I90" s="4">
        <f t="shared" si="3"/>
        <v>7965160.3399999999</v>
      </c>
    </row>
    <row r="91" spans="1:9" x14ac:dyDescent="0.25">
      <c r="A91" t="s">
        <v>3508</v>
      </c>
      <c r="B91" t="s">
        <v>232</v>
      </c>
      <c r="C91" t="s">
        <v>46</v>
      </c>
      <c r="D91">
        <f>COUNTIF('FP7 - organisations'!F:F,A91)</f>
        <v>1</v>
      </c>
      <c r="E91" s="4">
        <f>SUMIF('FP7 - organisations'!F:F,A91,'FP7 - organisations'!J:J)</f>
        <v>174992.4</v>
      </c>
      <c r="F91">
        <f>COUNTIF('H2020 - organisations'!F:F,A91)</f>
        <v>0</v>
      </c>
      <c r="G91" s="4">
        <f>SUMIF('H2020 - organisations'!F:F,A91,'H2020 - organisations'!J:J)</f>
        <v>0</v>
      </c>
      <c r="H91">
        <f t="shared" si="2"/>
        <v>1</v>
      </c>
      <c r="I91" s="4">
        <f t="shared" si="3"/>
        <v>174992.4</v>
      </c>
    </row>
    <row r="92" spans="1:9" x14ac:dyDescent="0.25">
      <c r="A92" t="s">
        <v>1525</v>
      </c>
      <c r="B92" t="s">
        <v>232</v>
      </c>
      <c r="C92" t="s">
        <v>46</v>
      </c>
      <c r="D92">
        <f>COUNTIF('FP7 - organisations'!F:F,A92)</f>
        <v>0</v>
      </c>
      <c r="E92" s="4">
        <f>SUMIF('FP7 - organisations'!F:F,A92,'FP7 - organisations'!J:J)</f>
        <v>0</v>
      </c>
      <c r="F92">
        <f>COUNTIF('H2020 - organisations'!F:F,A92)</f>
        <v>0</v>
      </c>
      <c r="G92" s="4">
        <f>SUMIF('H2020 - organisations'!F:F,A92,'H2020 - organisations'!J:J)</f>
        <v>0</v>
      </c>
      <c r="H92">
        <f t="shared" si="2"/>
        <v>0</v>
      </c>
      <c r="I92" s="4">
        <f t="shared" si="3"/>
        <v>0</v>
      </c>
    </row>
    <row r="93" spans="1:9" x14ac:dyDescent="0.25">
      <c r="A93" t="s">
        <v>1589</v>
      </c>
      <c r="B93" t="s">
        <v>232</v>
      </c>
      <c r="C93" t="s">
        <v>35</v>
      </c>
      <c r="D93">
        <f>COUNTIF('FP7 - organisations'!F:F,A93)</f>
        <v>2</v>
      </c>
      <c r="E93" s="4">
        <f>SUMIF('FP7 - organisations'!F:F,A93,'FP7 - organisations'!J:J)</f>
        <v>850901</v>
      </c>
      <c r="F93">
        <f>COUNTIF('H2020 - organisations'!F:F,A93)</f>
        <v>0</v>
      </c>
      <c r="G93" s="4">
        <f>SUMIF('H2020 - organisations'!F:F,A93,'H2020 - organisations'!J:J)</f>
        <v>0</v>
      </c>
      <c r="H93">
        <f t="shared" si="2"/>
        <v>2</v>
      </c>
      <c r="I93" s="4">
        <f t="shared" si="3"/>
        <v>850901</v>
      </c>
    </row>
    <row r="94" spans="1:9" x14ac:dyDescent="0.25">
      <c r="A94" t="s">
        <v>208</v>
      </c>
      <c r="B94" t="s">
        <v>232</v>
      </c>
      <c r="C94" t="s">
        <v>46</v>
      </c>
      <c r="D94">
        <f>COUNTIF('FP7 - organisations'!F:F,A94)</f>
        <v>2</v>
      </c>
      <c r="E94" s="4">
        <f>SUMIF('FP7 - organisations'!F:F,A94,'FP7 - organisations'!J:J)</f>
        <v>845548.49</v>
      </c>
      <c r="F94">
        <f>COUNTIF('H2020 - organisations'!F:F,A94)</f>
        <v>0</v>
      </c>
      <c r="G94" s="4">
        <f>SUMIF('H2020 - organisations'!F:F,A94,'H2020 - organisations'!J:J)</f>
        <v>0</v>
      </c>
      <c r="H94">
        <f t="shared" si="2"/>
        <v>2</v>
      </c>
      <c r="I94" s="4">
        <f t="shared" si="3"/>
        <v>845548.49</v>
      </c>
    </row>
    <row r="95" spans="1:9" x14ac:dyDescent="0.25">
      <c r="A95" t="s">
        <v>1560</v>
      </c>
      <c r="B95" t="s">
        <v>232</v>
      </c>
      <c r="C95" t="s">
        <v>274</v>
      </c>
      <c r="D95">
        <f>COUNTIF('FP7 - organisations'!F:F,A95)</f>
        <v>1</v>
      </c>
      <c r="E95" s="4">
        <f>SUMIF('FP7 - organisations'!F:F,A95,'FP7 - organisations'!J:J)</f>
        <v>219725</v>
      </c>
      <c r="F95">
        <f>COUNTIF('H2020 - organisations'!F:F,A95)</f>
        <v>1</v>
      </c>
      <c r="G95" s="4">
        <f>SUMIF('H2020 - organisations'!F:F,A95,'H2020 - organisations'!J:J)</f>
        <v>450047.5</v>
      </c>
      <c r="H95">
        <f t="shared" si="2"/>
        <v>2</v>
      </c>
      <c r="I95" s="4">
        <f t="shared" si="3"/>
        <v>669772.5</v>
      </c>
    </row>
    <row r="96" spans="1:9" x14ac:dyDescent="0.25">
      <c r="A96" t="s">
        <v>1361</v>
      </c>
      <c r="B96" t="s">
        <v>225</v>
      </c>
      <c r="C96" t="s">
        <v>35</v>
      </c>
      <c r="D96">
        <f>COUNTIF('FP7 - organisations'!F:F,A96)</f>
        <v>2</v>
      </c>
      <c r="E96" s="4">
        <f>SUMIF('FP7 - organisations'!F:F,A96,'FP7 - organisations'!J:J)</f>
        <v>646720.80000000005</v>
      </c>
      <c r="F96">
        <f>COUNTIF('H2020 - organisations'!F:F,A96)</f>
        <v>1</v>
      </c>
      <c r="G96" s="4">
        <f>SUMIF('H2020 - organisations'!F:F,A96,'H2020 - organisations'!J:J)</f>
        <v>571812.5</v>
      </c>
      <c r="H96">
        <f t="shared" si="2"/>
        <v>3</v>
      </c>
      <c r="I96" s="4">
        <f t="shared" si="3"/>
        <v>1218533.3</v>
      </c>
    </row>
    <row r="97" spans="1:9" x14ac:dyDescent="0.25">
      <c r="A97" t="s">
        <v>666</v>
      </c>
      <c r="B97" t="s">
        <v>254</v>
      </c>
      <c r="C97" t="s">
        <v>249</v>
      </c>
      <c r="D97">
        <f>COUNTIF('FP7 - organisations'!F:F,A97)</f>
        <v>5</v>
      </c>
      <c r="E97" s="4">
        <f>SUMIF('FP7 - organisations'!F:F,A97,'FP7 - organisations'!J:J)</f>
        <v>1399896.4</v>
      </c>
      <c r="F97">
        <f>COUNTIF('H2020 - organisations'!F:F,A97)</f>
        <v>0</v>
      </c>
      <c r="G97" s="4">
        <f>SUMIF('H2020 - organisations'!F:F,A97,'H2020 - organisations'!J:J)</f>
        <v>0</v>
      </c>
      <c r="H97">
        <f t="shared" si="2"/>
        <v>5</v>
      </c>
      <c r="I97" s="4">
        <f t="shared" si="3"/>
        <v>1399896.4</v>
      </c>
    </row>
    <row r="98" spans="1:9" x14ac:dyDescent="0.25">
      <c r="A98" t="s">
        <v>1770</v>
      </c>
      <c r="B98" t="s">
        <v>232</v>
      </c>
      <c r="C98" t="s">
        <v>332</v>
      </c>
      <c r="D98">
        <f>COUNTIF('FP7 - organisations'!F:F,A98)</f>
        <v>1</v>
      </c>
      <c r="E98" s="4">
        <f>SUMIF('FP7 - organisations'!F:F,A98,'FP7 - organisations'!J:J)</f>
        <v>211800</v>
      </c>
      <c r="F98">
        <f>COUNTIF('H2020 - organisations'!F:F,A98)</f>
        <v>0</v>
      </c>
      <c r="G98" s="4">
        <f>SUMIF('H2020 - organisations'!F:F,A98,'H2020 - organisations'!J:J)</f>
        <v>0</v>
      </c>
      <c r="H98">
        <f t="shared" si="2"/>
        <v>1</v>
      </c>
      <c r="I98" s="4">
        <f t="shared" si="3"/>
        <v>211800</v>
      </c>
    </row>
    <row r="99" spans="1:9" x14ac:dyDescent="0.25">
      <c r="A99" t="s">
        <v>1432</v>
      </c>
      <c r="B99" t="s">
        <v>232</v>
      </c>
      <c r="C99" t="s">
        <v>249</v>
      </c>
      <c r="D99">
        <f>COUNTIF('FP7 - organisations'!F:F,A99)</f>
        <v>1</v>
      </c>
      <c r="E99" s="4">
        <f>SUMIF('FP7 - organisations'!F:F,A99,'FP7 - organisations'!J:J)</f>
        <v>392679.4</v>
      </c>
      <c r="F99">
        <f>COUNTIF('H2020 - organisations'!F:F,A99)</f>
        <v>0</v>
      </c>
      <c r="G99" s="4">
        <f>SUMIF('H2020 - organisations'!F:F,A99,'H2020 - organisations'!J:J)</f>
        <v>0</v>
      </c>
      <c r="H99">
        <f t="shared" si="2"/>
        <v>1</v>
      </c>
      <c r="I99" s="4">
        <f t="shared" si="3"/>
        <v>392679.4</v>
      </c>
    </row>
    <row r="100" spans="1:9" x14ac:dyDescent="0.25">
      <c r="A100" t="s">
        <v>2023</v>
      </c>
      <c r="B100" t="s">
        <v>232</v>
      </c>
      <c r="C100" t="s">
        <v>245</v>
      </c>
      <c r="D100">
        <f>COUNTIF('FP7 - organisations'!F:F,A100)</f>
        <v>1</v>
      </c>
      <c r="E100" s="4">
        <f>SUMIF('FP7 - organisations'!F:F,A100,'FP7 - organisations'!J:J)</f>
        <v>395839.96</v>
      </c>
      <c r="F100">
        <f>COUNTIF('H2020 - organisations'!F:F,A100)</f>
        <v>0</v>
      </c>
      <c r="G100" s="4">
        <f>SUMIF('H2020 - organisations'!F:F,A100,'H2020 - organisations'!J:J)</f>
        <v>0</v>
      </c>
      <c r="H100">
        <f t="shared" si="2"/>
        <v>1</v>
      </c>
      <c r="I100" s="4">
        <f t="shared" si="3"/>
        <v>395839.96</v>
      </c>
    </row>
    <row r="101" spans="1:9" x14ac:dyDescent="0.25">
      <c r="A101" t="s">
        <v>1602</v>
      </c>
      <c r="B101" t="s">
        <v>232</v>
      </c>
      <c r="C101" t="s">
        <v>250</v>
      </c>
      <c r="D101">
        <f>COUNTIF('FP7 - organisations'!F:F,A101)</f>
        <v>2</v>
      </c>
      <c r="E101" s="4">
        <f>SUMIF('FP7 - organisations'!F:F,A101,'FP7 - organisations'!J:J)</f>
        <v>414099.65</v>
      </c>
      <c r="F101">
        <f>COUNTIF('H2020 - organisations'!F:F,A101)</f>
        <v>0</v>
      </c>
      <c r="G101" s="4">
        <f>SUMIF('H2020 - organisations'!F:F,A101,'H2020 - organisations'!J:J)</f>
        <v>0</v>
      </c>
      <c r="H101">
        <f t="shared" si="2"/>
        <v>2</v>
      </c>
      <c r="I101" s="4">
        <f t="shared" si="3"/>
        <v>414099.65</v>
      </c>
    </row>
    <row r="102" spans="1:9" x14ac:dyDescent="0.25">
      <c r="A102" t="s">
        <v>439</v>
      </c>
      <c r="B102" t="s">
        <v>254</v>
      </c>
      <c r="C102" t="s">
        <v>57</v>
      </c>
      <c r="D102">
        <f>COUNTIF('FP7 - organisations'!F:F,A102)</f>
        <v>1</v>
      </c>
      <c r="E102" s="4">
        <f>SUMIF('FP7 - organisations'!F:F,A102,'FP7 - organisations'!J:J)</f>
        <v>490881.02</v>
      </c>
      <c r="F102">
        <f>COUNTIF('H2020 - organisations'!F:F,A102)</f>
        <v>0</v>
      </c>
      <c r="G102" s="4">
        <f>SUMIF('H2020 - organisations'!F:F,A102,'H2020 - organisations'!J:J)</f>
        <v>0</v>
      </c>
      <c r="H102">
        <f t="shared" si="2"/>
        <v>1</v>
      </c>
      <c r="I102" s="4">
        <f t="shared" si="3"/>
        <v>490881.02</v>
      </c>
    </row>
    <row r="103" spans="1:9" x14ac:dyDescent="0.25">
      <c r="A103" t="s">
        <v>1018</v>
      </c>
      <c r="B103" t="s">
        <v>254</v>
      </c>
      <c r="C103" t="s">
        <v>274</v>
      </c>
      <c r="D103">
        <f>COUNTIF('FP7 - organisations'!F:F,A103)</f>
        <v>1</v>
      </c>
      <c r="E103" s="4">
        <f>SUMIF('FP7 - organisations'!F:F,A103,'FP7 - organisations'!J:J)</f>
        <v>926229</v>
      </c>
      <c r="F103">
        <f>COUNTIF('H2020 - organisations'!F:F,A103)</f>
        <v>0</v>
      </c>
      <c r="G103" s="4">
        <f>SUMIF('H2020 - organisations'!F:F,A103,'H2020 - organisations'!J:J)</f>
        <v>0</v>
      </c>
      <c r="H103">
        <f t="shared" si="2"/>
        <v>1</v>
      </c>
      <c r="I103" s="4">
        <f t="shared" si="3"/>
        <v>926229</v>
      </c>
    </row>
    <row r="104" spans="1:9" x14ac:dyDescent="0.25">
      <c r="A104" t="s">
        <v>2960</v>
      </c>
      <c r="B104" t="s">
        <v>232</v>
      </c>
      <c r="C104" t="s">
        <v>223</v>
      </c>
      <c r="D104">
        <f>COUNTIF('FP7 - organisations'!F:F,A104)</f>
        <v>1</v>
      </c>
      <c r="E104" s="4">
        <f>SUMIF('FP7 - organisations'!F:F,A104,'FP7 - organisations'!J:J)</f>
        <v>671400</v>
      </c>
      <c r="F104">
        <f>COUNTIF('H2020 - organisations'!F:F,A104)</f>
        <v>0</v>
      </c>
      <c r="G104" s="4">
        <f>SUMIF('H2020 - organisations'!F:F,A104,'H2020 - organisations'!J:J)</f>
        <v>0</v>
      </c>
      <c r="H104">
        <f t="shared" si="2"/>
        <v>1</v>
      </c>
      <c r="I104" s="4">
        <f t="shared" si="3"/>
        <v>671400</v>
      </c>
    </row>
    <row r="105" spans="1:9" x14ac:dyDescent="0.25">
      <c r="A105" t="s">
        <v>3468</v>
      </c>
      <c r="B105" t="s">
        <v>232</v>
      </c>
      <c r="C105" t="s">
        <v>126</v>
      </c>
      <c r="D105">
        <f>COUNTIF('FP7 - organisations'!F:F,A105)</f>
        <v>1</v>
      </c>
      <c r="E105" s="4">
        <f>SUMIF('FP7 - organisations'!F:F,A105,'FP7 - organisations'!J:J)</f>
        <v>1009885.56</v>
      </c>
      <c r="F105">
        <f>COUNTIF('H2020 - organisations'!F:F,A105)</f>
        <v>0</v>
      </c>
      <c r="G105" s="4">
        <f>SUMIF('H2020 - organisations'!F:F,A105,'H2020 - organisations'!J:J)</f>
        <v>0</v>
      </c>
      <c r="H105">
        <f t="shared" si="2"/>
        <v>1</v>
      </c>
      <c r="I105" s="4">
        <f t="shared" si="3"/>
        <v>1009885.56</v>
      </c>
    </row>
    <row r="106" spans="1:9" x14ac:dyDescent="0.25">
      <c r="A106" t="s">
        <v>2018</v>
      </c>
      <c r="B106" t="s">
        <v>232</v>
      </c>
      <c r="C106" t="s">
        <v>35</v>
      </c>
      <c r="D106">
        <f>COUNTIF('FP7 - organisations'!F:F,A106)</f>
        <v>1</v>
      </c>
      <c r="E106" s="4">
        <f>SUMIF('FP7 - organisations'!F:F,A106,'FP7 - organisations'!J:J)</f>
        <v>386572</v>
      </c>
      <c r="F106">
        <f>COUNTIF('H2020 - organisations'!F:F,A106)</f>
        <v>0</v>
      </c>
      <c r="G106" s="4">
        <f>SUMIF('H2020 - organisations'!F:F,A106,'H2020 - organisations'!J:J)</f>
        <v>0</v>
      </c>
      <c r="H106">
        <f t="shared" si="2"/>
        <v>1</v>
      </c>
      <c r="I106" s="4">
        <f t="shared" si="3"/>
        <v>386572</v>
      </c>
    </row>
    <row r="107" spans="1:9" x14ac:dyDescent="0.25">
      <c r="A107" t="s">
        <v>2377</v>
      </c>
      <c r="B107" t="s">
        <v>230</v>
      </c>
      <c r="C107" t="s">
        <v>274</v>
      </c>
      <c r="D107">
        <f>COUNTIF('FP7 - organisations'!F:F,A107)</f>
        <v>1</v>
      </c>
      <c r="E107" s="4">
        <f>SUMIF('FP7 - organisations'!F:F,A107,'FP7 - organisations'!J:J)</f>
        <v>628134</v>
      </c>
      <c r="F107">
        <f>COUNTIF('H2020 - organisations'!F:F,A107)</f>
        <v>5</v>
      </c>
      <c r="G107" s="4">
        <f>SUMIF('H2020 - organisations'!F:F,A107,'H2020 - organisations'!J:J)</f>
        <v>1173412.5</v>
      </c>
      <c r="H107">
        <f t="shared" si="2"/>
        <v>6</v>
      </c>
      <c r="I107" s="4">
        <f t="shared" si="3"/>
        <v>1801546.5</v>
      </c>
    </row>
    <row r="108" spans="1:9" x14ac:dyDescent="0.25">
      <c r="A108" t="s">
        <v>2391</v>
      </c>
      <c r="B108" t="s">
        <v>232</v>
      </c>
      <c r="C108" t="s">
        <v>35</v>
      </c>
      <c r="D108">
        <f>COUNTIF('FP7 - organisations'!F:F,A108)</f>
        <v>2</v>
      </c>
      <c r="E108" s="4">
        <f>SUMIF('FP7 - organisations'!F:F,A108,'FP7 - organisations'!J:J)</f>
        <v>262648.65000000002</v>
      </c>
      <c r="F108">
        <f>COUNTIF('H2020 - organisations'!F:F,A108)</f>
        <v>3</v>
      </c>
      <c r="G108" s="4">
        <f>SUMIF('H2020 - organisations'!F:F,A108,'H2020 - organisations'!J:J)</f>
        <v>3029943.75</v>
      </c>
      <c r="H108">
        <f t="shared" si="2"/>
        <v>5</v>
      </c>
      <c r="I108" s="4">
        <f t="shared" si="3"/>
        <v>3292592.4</v>
      </c>
    </row>
    <row r="109" spans="1:9" x14ac:dyDescent="0.25">
      <c r="A109" t="s">
        <v>838</v>
      </c>
      <c r="B109" t="s">
        <v>225</v>
      </c>
      <c r="C109" t="s">
        <v>68</v>
      </c>
      <c r="D109">
        <f>COUNTIF('FP7 - organisations'!F:F,A109)</f>
        <v>1</v>
      </c>
      <c r="E109" s="4">
        <f>SUMIF('FP7 - organisations'!F:F,A109,'FP7 - organisations'!J:J)</f>
        <v>545678.76</v>
      </c>
      <c r="F109">
        <f>COUNTIF('H2020 - organisations'!F:F,A109)</f>
        <v>1</v>
      </c>
      <c r="G109" s="4">
        <f>SUMIF('H2020 - organisations'!F:F,A109,'H2020 - organisations'!J:J)</f>
        <v>522085.1</v>
      </c>
      <c r="H109">
        <f t="shared" si="2"/>
        <v>2</v>
      </c>
      <c r="I109" s="4">
        <f t="shared" si="3"/>
        <v>1067763.8599999999</v>
      </c>
    </row>
    <row r="110" spans="1:9" x14ac:dyDescent="0.25">
      <c r="A110" t="s">
        <v>199</v>
      </c>
      <c r="B110" t="s">
        <v>232</v>
      </c>
      <c r="C110" t="s">
        <v>68</v>
      </c>
      <c r="D110">
        <f>COUNTIF('FP7 - organisations'!F:F,A110)</f>
        <v>1</v>
      </c>
      <c r="E110" s="4">
        <f>SUMIF('FP7 - organisations'!F:F,A110,'FP7 - organisations'!J:J)</f>
        <v>1646141.88</v>
      </c>
      <c r="F110">
        <f>COUNTIF('H2020 - organisations'!F:F,A110)</f>
        <v>0</v>
      </c>
      <c r="G110" s="4">
        <f>SUMIF('H2020 - organisations'!F:F,A110,'H2020 - organisations'!J:J)</f>
        <v>0</v>
      </c>
      <c r="H110">
        <f t="shared" si="2"/>
        <v>1</v>
      </c>
      <c r="I110" s="4">
        <f t="shared" si="3"/>
        <v>1646141.88</v>
      </c>
    </row>
    <row r="111" spans="1:9" x14ac:dyDescent="0.25">
      <c r="A111" t="s">
        <v>1451</v>
      </c>
      <c r="B111" t="s">
        <v>225</v>
      </c>
      <c r="C111" t="s">
        <v>126</v>
      </c>
      <c r="D111">
        <f>COUNTIF('FP7 - organisations'!F:F,A111)</f>
        <v>1</v>
      </c>
      <c r="E111" s="4">
        <f>SUMIF('FP7 - organisations'!F:F,A111,'FP7 - organisations'!J:J)</f>
        <v>224808</v>
      </c>
      <c r="F111">
        <f>COUNTIF('H2020 - organisations'!F:F,A111)</f>
        <v>1</v>
      </c>
      <c r="G111" s="4">
        <f>SUMIF('H2020 - organisations'!F:F,A111,'H2020 - organisations'!J:J)</f>
        <v>552497.89</v>
      </c>
      <c r="H111">
        <f t="shared" si="2"/>
        <v>2</v>
      </c>
      <c r="I111" s="4">
        <f t="shared" si="3"/>
        <v>777305.89</v>
      </c>
    </row>
    <row r="112" spans="1:9" x14ac:dyDescent="0.25">
      <c r="A112" t="s">
        <v>1172</v>
      </c>
      <c r="B112" t="s">
        <v>254</v>
      </c>
      <c r="C112" t="s">
        <v>183</v>
      </c>
      <c r="D112">
        <f>COUNTIF('FP7 - organisations'!F:F,A112)</f>
        <v>1</v>
      </c>
      <c r="E112" s="4">
        <f>SUMIF('FP7 - organisations'!F:F,A112,'FP7 - organisations'!J:J)</f>
        <v>534654</v>
      </c>
      <c r="F112">
        <f>COUNTIF('H2020 - organisations'!F:F,A112)</f>
        <v>1</v>
      </c>
      <c r="G112" s="4">
        <f>SUMIF('H2020 - organisations'!F:F,A112,'H2020 - organisations'!J:J)</f>
        <v>389013.75</v>
      </c>
      <c r="H112">
        <f t="shared" si="2"/>
        <v>2</v>
      </c>
      <c r="I112" s="4">
        <f t="shared" si="3"/>
        <v>923667.75</v>
      </c>
    </row>
    <row r="113" spans="1:9" x14ac:dyDescent="0.25">
      <c r="A113" t="s">
        <v>768</v>
      </c>
      <c r="B113" t="s">
        <v>225</v>
      </c>
      <c r="C113" t="s">
        <v>183</v>
      </c>
      <c r="D113">
        <f>COUNTIF('FP7 - organisations'!F:F,A113)</f>
        <v>1</v>
      </c>
      <c r="E113" s="4">
        <f>SUMIF('FP7 - organisations'!F:F,A113,'FP7 - organisations'!J:J)</f>
        <v>232399</v>
      </c>
      <c r="F113">
        <f>COUNTIF('H2020 - organisations'!F:F,A113)</f>
        <v>0</v>
      </c>
      <c r="G113" s="4">
        <f>SUMIF('H2020 - organisations'!F:F,A113,'H2020 - organisations'!J:J)</f>
        <v>0</v>
      </c>
      <c r="H113">
        <f t="shared" si="2"/>
        <v>1</v>
      </c>
      <c r="I113" s="4">
        <f t="shared" si="3"/>
        <v>232399</v>
      </c>
    </row>
    <row r="114" spans="1:9" x14ac:dyDescent="0.25">
      <c r="A114" t="s">
        <v>571</v>
      </c>
      <c r="B114" t="s">
        <v>254</v>
      </c>
      <c r="C114" t="s">
        <v>458</v>
      </c>
      <c r="D114">
        <f>COUNTIF('FP7 - organisations'!F:F,A114)</f>
        <v>2</v>
      </c>
      <c r="E114" s="4">
        <f>SUMIF('FP7 - organisations'!F:F,A114,'FP7 - organisations'!J:J)</f>
        <v>613240</v>
      </c>
      <c r="F114">
        <f>COUNTIF('H2020 - organisations'!F:F,A114)</f>
        <v>0</v>
      </c>
      <c r="G114" s="4">
        <f>SUMIF('H2020 - organisations'!F:F,A114,'H2020 - organisations'!J:J)</f>
        <v>0</v>
      </c>
      <c r="H114">
        <f t="shared" si="2"/>
        <v>2</v>
      </c>
      <c r="I114" s="4">
        <f t="shared" si="3"/>
        <v>613240</v>
      </c>
    </row>
    <row r="115" spans="1:9" x14ac:dyDescent="0.25">
      <c r="A115" t="s">
        <v>1722</v>
      </c>
      <c r="B115" t="s">
        <v>225</v>
      </c>
      <c r="C115" t="s">
        <v>332</v>
      </c>
      <c r="D115">
        <f>COUNTIF('FP7 - organisations'!F:F,A115)</f>
        <v>2</v>
      </c>
      <c r="E115" s="4">
        <f>SUMIF('FP7 - organisations'!F:F,A115,'FP7 - organisations'!J:J)</f>
        <v>1752084</v>
      </c>
      <c r="F115">
        <f>COUNTIF('H2020 - organisations'!F:F,A115)</f>
        <v>0</v>
      </c>
      <c r="G115" s="4">
        <f>SUMIF('H2020 - organisations'!F:F,A115,'H2020 - organisations'!J:J)</f>
        <v>0</v>
      </c>
      <c r="H115">
        <f t="shared" si="2"/>
        <v>2</v>
      </c>
      <c r="I115" s="4">
        <f t="shared" si="3"/>
        <v>1752084</v>
      </c>
    </row>
    <row r="116" spans="1:9" x14ac:dyDescent="0.25">
      <c r="A116" t="s">
        <v>939</v>
      </c>
      <c r="B116" t="s">
        <v>225</v>
      </c>
      <c r="C116" t="s">
        <v>35</v>
      </c>
      <c r="D116">
        <f>COUNTIF('FP7 - organisations'!F:F,A116)</f>
        <v>2</v>
      </c>
      <c r="E116" s="4">
        <f>SUMIF('FP7 - organisations'!F:F,A116,'FP7 - organisations'!J:J)</f>
        <v>1147903</v>
      </c>
      <c r="F116">
        <f>COUNTIF('H2020 - organisations'!F:F,A116)</f>
        <v>3</v>
      </c>
      <c r="G116" s="4">
        <f>SUMIF('H2020 - organisations'!F:F,A116,'H2020 - organisations'!J:J)</f>
        <v>990709.79</v>
      </c>
      <c r="H116">
        <f t="shared" si="2"/>
        <v>5</v>
      </c>
      <c r="I116" s="4">
        <f t="shared" si="3"/>
        <v>2138612.79</v>
      </c>
    </row>
    <row r="117" spans="1:9" x14ac:dyDescent="0.25">
      <c r="A117" t="s">
        <v>357</v>
      </c>
      <c r="B117" t="s">
        <v>254</v>
      </c>
      <c r="C117" t="s">
        <v>46</v>
      </c>
      <c r="D117">
        <f>COUNTIF('FP7 - organisations'!F:F,A117)</f>
        <v>1</v>
      </c>
      <c r="E117" s="4">
        <f>SUMIF('FP7 - organisations'!F:F,A117,'FP7 - organisations'!J:J)</f>
        <v>495310</v>
      </c>
      <c r="F117">
        <f>COUNTIF('H2020 - organisations'!F:F,A117)</f>
        <v>0</v>
      </c>
      <c r="G117" s="4">
        <f>SUMIF('H2020 - organisations'!F:F,A117,'H2020 - organisations'!J:J)</f>
        <v>0</v>
      </c>
      <c r="H117">
        <f t="shared" si="2"/>
        <v>1</v>
      </c>
      <c r="I117" s="4">
        <f t="shared" si="3"/>
        <v>495310</v>
      </c>
    </row>
    <row r="118" spans="1:9" x14ac:dyDescent="0.25">
      <c r="A118" t="s">
        <v>2387</v>
      </c>
      <c r="B118" t="s">
        <v>230</v>
      </c>
      <c r="C118" t="s">
        <v>46</v>
      </c>
      <c r="D118">
        <f>COUNTIF('FP7 - organisations'!F:F,A118)</f>
        <v>2</v>
      </c>
      <c r="E118" s="4">
        <f>SUMIF('FP7 - organisations'!F:F,A118,'FP7 - organisations'!J:J)</f>
        <v>37277</v>
      </c>
      <c r="F118">
        <f>COUNTIF('H2020 - organisations'!F:F,A118)</f>
        <v>0</v>
      </c>
      <c r="G118" s="4">
        <f>SUMIF('H2020 - organisations'!F:F,A118,'H2020 - organisations'!J:J)</f>
        <v>0</v>
      </c>
      <c r="H118">
        <f t="shared" si="2"/>
        <v>2</v>
      </c>
      <c r="I118" s="4">
        <f t="shared" si="3"/>
        <v>37277</v>
      </c>
    </row>
    <row r="119" spans="1:9" x14ac:dyDescent="0.25">
      <c r="A119" t="s">
        <v>378</v>
      </c>
      <c r="B119" t="s">
        <v>225</v>
      </c>
      <c r="C119" t="s">
        <v>332</v>
      </c>
      <c r="D119">
        <f>COUNTIF('FP7 - organisations'!F:F,A119)</f>
        <v>1</v>
      </c>
      <c r="E119" s="4">
        <f>SUMIF('FP7 - organisations'!F:F,A119,'FP7 - organisations'!J:J)</f>
        <v>0</v>
      </c>
      <c r="F119">
        <f>COUNTIF('H2020 - organisations'!F:F,A119)</f>
        <v>3</v>
      </c>
      <c r="G119" s="4">
        <f>SUMIF('H2020 - organisations'!F:F,A119,'H2020 - organisations'!J:J)</f>
        <v>1731571.94</v>
      </c>
      <c r="H119">
        <f t="shared" si="2"/>
        <v>4</v>
      </c>
      <c r="I119" s="4">
        <f t="shared" si="3"/>
        <v>1731571.94</v>
      </c>
    </row>
    <row r="120" spans="1:9" x14ac:dyDescent="0.25">
      <c r="A120" t="s">
        <v>3148</v>
      </c>
      <c r="B120" t="s">
        <v>232</v>
      </c>
      <c r="C120" t="s">
        <v>95</v>
      </c>
      <c r="D120">
        <f>COUNTIF('FP7 - organisations'!F:F,A120)</f>
        <v>1</v>
      </c>
      <c r="E120" s="4">
        <f>SUMIF('FP7 - organisations'!F:F,A120,'FP7 - organisations'!J:J)</f>
        <v>161177</v>
      </c>
      <c r="F120">
        <f>COUNTIF('H2020 - organisations'!F:F,A120)</f>
        <v>0</v>
      </c>
      <c r="G120" s="4">
        <f>SUMIF('H2020 - organisations'!F:F,A120,'H2020 - organisations'!J:J)</f>
        <v>0</v>
      </c>
      <c r="H120">
        <f t="shared" si="2"/>
        <v>1</v>
      </c>
      <c r="I120" s="4">
        <f t="shared" si="3"/>
        <v>161177</v>
      </c>
    </row>
    <row r="121" spans="1:9" x14ac:dyDescent="0.25">
      <c r="A121" t="s">
        <v>1249</v>
      </c>
      <c r="B121" t="s">
        <v>225</v>
      </c>
      <c r="C121" t="s">
        <v>35</v>
      </c>
      <c r="D121">
        <f>COUNTIF('FP7 - organisations'!F:F,A121)</f>
        <v>1</v>
      </c>
      <c r="E121" s="4">
        <f>SUMIF('FP7 - organisations'!F:F,A121,'FP7 - organisations'!J:J)</f>
        <v>318750</v>
      </c>
      <c r="F121">
        <f>COUNTIF('H2020 - organisations'!F:F,A121)</f>
        <v>0</v>
      </c>
      <c r="G121" s="4">
        <f>SUMIF('H2020 - organisations'!F:F,A121,'H2020 - organisations'!J:J)</f>
        <v>0</v>
      </c>
      <c r="H121">
        <f t="shared" si="2"/>
        <v>1</v>
      </c>
      <c r="I121" s="4">
        <f t="shared" si="3"/>
        <v>318750</v>
      </c>
    </row>
    <row r="122" spans="1:9" x14ac:dyDescent="0.25">
      <c r="A122" t="s">
        <v>1525</v>
      </c>
      <c r="B122" t="s">
        <v>232</v>
      </c>
      <c r="C122" t="s">
        <v>113</v>
      </c>
      <c r="D122">
        <f>COUNTIF('FP7 - organisations'!F:F,A122)</f>
        <v>0</v>
      </c>
      <c r="E122" s="4">
        <f>SUMIF('FP7 - organisations'!F:F,A122,'FP7 - organisations'!J:J)</f>
        <v>0</v>
      </c>
      <c r="F122">
        <f>COUNTIF('H2020 - organisations'!F:F,A122)</f>
        <v>0</v>
      </c>
      <c r="G122" s="4">
        <f>SUMIF('H2020 - organisations'!F:F,A122,'H2020 - organisations'!J:J)</f>
        <v>0</v>
      </c>
      <c r="H122">
        <f t="shared" si="2"/>
        <v>0</v>
      </c>
      <c r="I122" s="4">
        <f t="shared" si="3"/>
        <v>0</v>
      </c>
    </row>
    <row r="123" spans="1:9" x14ac:dyDescent="0.25">
      <c r="A123" t="s">
        <v>1907</v>
      </c>
      <c r="B123" t="s">
        <v>232</v>
      </c>
      <c r="C123" t="s">
        <v>68</v>
      </c>
      <c r="D123">
        <f>COUNTIF('FP7 - organisations'!F:F,A123)</f>
        <v>1</v>
      </c>
      <c r="E123" s="4">
        <f>SUMIF('FP7 - organisations'!F:F,A123,'FP7 - organisations'!J:J)</f>
        <v>399598</v>
      </c>
      <c r="F123">
        <f>COUNTIF('H2020 - organisations'!F:F,A123)</f>
        <v>0</v>
      </c>
      <c r="G123" s="4">
        <f>SUMIF('H2020 - organisations'!F:F,A123,'H2020 - organisations'!J:J)</f>
        <v>0</v>
      </c>
      <c r="H123">
        <f t="shared" si="2"/>
        <v>1</v>
      </c>
      <c r="I123" s="4">
        <f t="shared" si="3"/>
        <v>399598</v>
      </c>
    </row>
    <row r="124" spans="1:9" x14ac:dyDescent="0.25">
      <c r="A124" t="s">
        <v>134</v>
      </c>
      <c r="B124" t="s">
        <v>225</v>
      </c>
      <c r="C124" t="s">
        <v>35</v>
      </c>
      <c r="D124">
        <f>COUNTIF('FP7 - organisations'!F:F,A124)</f>
        <v>1</v>
      </c>
      <c r="E124" s="4">
        <f>SUMIF('FP7 - organisations'!F:F,A124,'FP7 - organisations'!J:J)</f>
        <v>241448</v>
      </c>
      <c r="F124">
        <f>COUNTIF('H2020 - organisations'!F:F,A124)</f>
        <v>0</v>
      </c>
      <c r="G124" s="4">
        <f>SUMIF('H2020 - organisations'!F:F,A124,'H2020 - organisations'!J:J)</f>
        <v>0</v>
      </c>
      <c r="H124">
        <f t="shared" si="2"/>
        <v>1</v>
      </c>
      <c r="I124" s="4">
        <f t="shared" si="3"/>
        <v>241448</v>
      </c>
    </row>
    <row r="125" spans="1:9" x14ac:dyDescent="0.25">
      <c r="A125" t="s">
        <v>3388</v>
      </c>
      <c r="B125" t="s">
        <v>232</v>
      </c>
      <c r="C125" t="s">
        <v>113</v>
      </c>
      <c r="D125">
        <f>COUNTIF('FP7 - organisations'!F:F,A125)</f>
        <v>1</v>
      </c>
      <c r="E125" s="4">
        <f>SUMIF('FP7 - organisations'!F:F,A125,'FP7 - organisations'!J:J)</f>
        <v>374061.5</v>
      </c>
      <c r="F125">
        <f>COUNTIF('H2020 - organisations'!F:F,A125)</f>
        <v>0</v>
      </c>
      <c r="G125" s="4">
        <f>SUMIF('H2020 - organisations'!F:F,A125,'H2020 - organisations'!J:J)</f>
        <v>0</v>
      </c>
      <c r="H125">
        <f t="shared" si="2"/>
        <v>1</v>
      </c>
      <c r="I125" s="4">
        <f t="shared" si="3"/>
        <v>374061.5</v>
      </c>
    </row>
    <row r="126" spans="1:9" x14ac:dyDescent="0.25">
      <c r="A126" t="s">
        <v>2800</v>
      </c>
      <c r="B126" t="s">
        <v>232</v>
      </c>
      <c r="C126" t="s">
        <v>57</v>
      </c>
      <c r="D126">
        <f>COUNTIF('FP7 - organisations'!F:F,A126)</f>
        <v>1</v>
      </c>
      <c r="E126" s="4">
        <f>SUMIF('FP7 - organisations'!F:F,A126,'FP7 - organisations'!J:J)</f>
        <v>647853.74</v>
      </c>
      <c r="F126">
        <f>COUNTIF('H2020 - organisations'!F:F,A126)</f>
        <v>1</v>
      </c>
      <c r="G126" s="4">
        <f>SUMIF('H2020 - organisations'!F:F,A126,'H2020 - organisations'!J:J)</f>
        <v>202875</v>
      </c>
      <c r="H126">
        <f t="shared" si="2"/>
        <v>2</v>
      </c>
      <c r="I126" s="4">
        <f t="shared" si="3"/>
        <v>850728.74</v>
      </c>
    </row>
    <row r="127" spans="1:9" x14ac:dyDescent="0.25">
      <c r="A127" t="s">
        <v>3379</v>
      </c>
      <c r="B127" t="s">
        <v>232</v>
      </c>
      <c r="C127" t="s">
        <v>113</v>
      </c>
      <c r="D127">
        <f>COUNTIF('FP7 - organisations'!F:F,A127)</f>
        <v>1</v>
      </c>
      <c r="E127" s="4">
        <f>SUMIF('FP7 - organisations'!F:F,A127,'FP7 - organisations'!J:J)</f>
        <v>420961.6</v>
      </c>
      <c r="F127">
        <f>COUNTIF('H2020 - organisations'!F:F,A127)</f>
        <v>1</v>
      </c>
      <c r="G127" s="4">
        <f>SUMIF('H2020 - organisations'!F:F,A127,'H2020 - organisations'!J:J)</f>
        <v>138970.15</v>
      </c>
      <c r="H127">
        <f t="shared" si="2"/>
        <v>2</v>
      </c>
      <c r="I127" s="4">
        <f t="shared" si="3"/>
        <v>559931.75</v>
      </c>
    </row>
    <row r="128" spans="1:9" x14ac:dyDescent="0.25">
      <c r="A128" t="s">
        <v>3373</v>
      </c>
      <c r="B128" t="s">
        <v>230</v>
      </c>
      <c r="C128" t="s">
        <v>229</v>
      </c>
      <c r="D128">
        <f>COUNTIF('FP7 - organisations'!F:F,A128)</f>
        <v>1</v>
      </c>
      <c r="E128" s="4">
        <f>SUMIF('FP7 - organisations'!F:F,A128,'FP7 - organisations'!J:J)</f>
        <v>96664.8</v>
      </c>
      <c r="F128">
        <f>COUNTIF('H2020 - organisations'!F:F,A128)</f>
        <v>0</v>
      </c>
      <c r="G128" s="4">
        <f>SUMIF('H2020 - organisations'!F:F,A128,'H2020 - organisations'!J:J)</f>
        <v>0</v>
      </c>
      <c r="H128">
        <f t="shared" si="2"/>
        <v>1</v>
      </c>
      <c r="I128" s="4">
        <f t="shared" si="3"/>
        <v>96664.8</v>
      </c>
    </row>
    <row r="129" spans="1:9" x14ac:dyDescent="0.25">
      <c r="A129" t="s">
        <v>3367</v>
      </c>
      <c r="B129" t="s">
        <v>232</v>
      </c>
      <c r="C129" t="s">
        <v>57</v>
      </c>
      <c r="D129">
        <f>COUNTIF('FP7 - organisations'!F:F,A129)</f>
        <v>1</v>
      </c>
      <c r="E129" s="4">
        <f>SUMIF('FP7 - organisations'!F:F,A129,'FP7 - organisations'!J:J)</f>
        <v>576054.21</v>
      </c>
      <c r="F129">
        <f>COUNTIF('H2020 - organisations'!F:F,A129)</f>
        <v>0</v>
      </c>
      <c r="G129" s="4">
        <f>SUMIF('H2020 - organisations'!F:F,A129,'H2020 - organisations'!J:J)</f>
        <v>0</v>
      </c>
      <c r="H129">
        <f t="shared" si="2"/>
        <v>1</v>
      </c>
      <c r="I129" s="4">
        <f t="shared" si="3"/>
        <v>576054.21</v>
      </c>
    </row>
    <row r="130" spans="1:9" x14ac:dyDescent="0.25">
      <c r="A130" t="s">
        <v>2539</v>
      </c>
      <c r="B130" t="s">
        <v>232</v>
      </c>
      <c r="C130" t="s">
        <v>285</v>
      </c>
      <c r="D130">
        <f>COUNTIF('FP7 - organisations'!F:F,A130)</f>
        <v>1</v>
      </c>
      <c r="E130" s="4">
        <f>SUMIF('FP7 - organisations'!F:F,A130,'FP7 - organisations'!J:J)</f>
        <v>77203.27</v>
      </c>
      <c r="F130">
        <f>COUNTIF('H2020 - organisations'!F:F,A130)</f>
        <v>0</v>
      </c>
      <c r="G130" s="4">
        <f>SUMIF('H2020 - organisations'!F:F,A130,'H2020 - organisations'!J:J)</f>
        <v>0</v>
      </c>
      <c r="H130">
        <f t="shared" ref="H130:H193" si="4">SUM(D130,F130)</f>
        <v>1</v>
      </c>
      <c r="I130" s="4">
        <f t="shared" ref="I130:I193" si="5">SUM(E130,G130)</f>
        <v>77203.27</v>
      </c>
    </row>
    <row r="131" spans="1:9" x14ac:dyDescent="0.25">
      <c r="A131" t="s">
        <v>955</v>
      </c>
      <c r="B131" t="s">
        <v>232</v>
      </c>
      <c r="C131" t="s">
        <v>57</v>
      </c>
      <c r="D131">
        <f>COUNTIF('FP7 - organisations'!F:F,A131)</f>
        <v>1</v>
      </c>
      <c r="E131" s="4">
        <f>SUMIF('FP7 - organisations'!F:F,A131,'FP7 - organisations'!J:J)</f>
        <v>1932744.18</v>
      </c>
      <c r="F131">
        <f>COUNTIF('H2020 - organisations'!F:F,A131)</f>
        <v>1</v>
      </c>
      <c r="G131" s="4">
        <f>SUMIF('H2020 - organisations'!F:F,A131,'H2020 - organisations'!J:J)</f>
        <v>435000</v>
      </c>
      <c r="H131">
        <f t="shared" si="4"/>
        <v>2</v>
      </c>
      <c r="I131" s="4">
        <f t="shared" si="5"/>
        <v>2367744.1799999997</v>
      </c>
    </row>
    <row r="132" spans="1:9" x14ac:dyDescent="0.25">
      <c r="A132" t="s">
        <v>1342</v>
      </c>
      <c r="B132" t="s">
        <v>230</v>
      </c>
      <c r="C132" t="s">
        <v>274</v>
      </c>
      <c r="D132">
        <f>COUNTIF('FP7 - organisations'!F:F,A132)</f>
        <v>3</v>
      </c>
      <c r="E132" s="4">
        <f>SUMIF('FP7 - organisations'!F:F,A132,'FP7 - organisations'!J:J)</f>
        <v>1146114.26</v>
      </c>
      <c r="F132">
        <f>COUNTIF('H2020 - organisations'!F:F,A132)</f>
        <v>2</v>
      </c>
      <c r="G132" s="4">
        <f>SUMIF('H2020 - organisations'!F:F,A132,'H2020 - organisations'!J:J)</f>
        <v>202751.04</v>
      </c>
      <c r="H132">
        <f t="shared" si="4"/>
        <v>5</v>
      </c>
      <c r="I132" s="4">
        <f t="shared" si="5"/>
        <v>1348865.3</v>
      </c>
    </row>
    <row r="133" spans="1:9" x14ac:dyDescent="0.25">
      <c r="A133" t="s">
        <v>3352</v>
      </c>
      <c r="B133" t="s">
        <v>232</v>
      </c>
      <c r="C133" t="s">
        <v>113</v>
      </c>
      <c r="D133">
        <f>COUNTIF('FP7 - organisations'!F:F,A133)</f>
        <v>1</v>
      </c>
      <c r="E133" s="4">
        <f>SUMIF('FP7 - organisations'!F:F,A133,'FP7 - organisations'!J:J)</f>
        <v>807740.5</v>
      </c>
      <c r="F133">
        <f>COUNTIF('H2020 - organisations'!F:F,A133)</f>
        <v>0</v>
      </c>
      <c r="G133" s="4">
        <f>SUMIF('H2020 - organisations'!F:F,A133,'H2020 - organisations'!J:J)</f>
        <v>0</v>
      </c>
      <c r="H133">
        <f t="shared" si="4"/>
        <v>1</v>
      </c>
      <c r="I133" s="4">
        <f t="shared" si="5"/>
        <v>807740.5</v>
      </c>
    </row>
    <row r="134" spans="1:9" x14ac:dyDescent="0.25">
      <c r="A134" t="s">
        <v>3346</v>
      </c>
      <c r="B134" t="s">
        <v>230</v>
      </c>
      <c r="C134" t="s">
        <v>401</v>
      </c>
      <c r="D134">
        <f>COUNTIF('FP7 - organisations'!F:F,A134)</f>
        <v>1</v>
      </c>
      <c r="E134" s="4">
        <f>SUMIF('FP7 - organisations'!F:F,A134,'FP7 - organisations'!J:J)</f>
        <v>87362.2</v>
      </c>
      <c r="F134">
        <f>COUNTIF('H2020 - organisations'!F:F,A134)</f>
        <v>1</v>
      </c>
      <c r="G134" s="4">
        <f>SUMIF('H2020 - organisations'!F:F,A134,'H2020 - organisations'!J:J)</f>
        <v>116430</v>
      </c>
      <c r="H134">
        <f t="shared" si="4"/>
        <v>2</v>
      </c>
      <c r="I134" s="4">
        <f t="shared" si="5"/>
        <v>203792.2</v>
      </c>
    </row>
    <row r="135" spans="1:9" x14ac:dyDescent="0.25">
      <c r="A135" t="s">
        <v>698</v>
      </c>
      <c r="B135" t="s">
        <v>225</v>
      </c>
      <c r="C135" t="s">
        <v>35</v>
      </c>
      <c r="D135">
        <f>COUNTIF('FP7 - organisations'!F:F,A135)</f>
        <v>1</v>
      </c>
      <c r="E135" s="4">
        <f>SUMIF('FP7 - organisations'!F:F,A135,'FP7 - organisations'!J:J)</f>
        <v>640761.59</v>
      </c>
      <c r="F135">
        <f>COUNTIF('H2020 - organisations'!F:F,A135)</f>
        <v>0</v>
      </c>
      <c r="G135" s="4">
        <f>SUMIF('H2020 - organisations'!F:F,A135,'H2020 - organisations'!J:J)</f>
        <v>0</v>
      </c>
      <c r="H135">
        <f t="shared" si="4"/>
        <v>1</v>
      </c>
      <c r="I135" s="4">
        <f t="shared" si="5"/>
        <v>640761.59</v>
      </c>
    </row>
    <row r="136" spans="1:9" x14ac:dyDescent="0.25">
      <c r="A136" t="s">
        <v>3337</v>
      </c>
      <c r="B136" t="s">
        <v>232</v>
      </c>
      <c r="C136" t="s">
        <v>274</v>
      </c>
      <c r="D136">
        <f>COUNTIF('FP7 - organisations'!F:F,A136)</f>
        <v>1</v>
      </c>
      <c r="E136" s="4">
        <f>SUMIF('FP7 - organisations'!F:F,A136,'FP7 - organisations'!J:J)</f>
        <v>2552437</v>
      </c>
      <c r="F136">
        <f>COUNTIF('H2020 - organisations'!F:F,A136)</f>
        <v>2</v>
      </c>
      <c r="G136" s="4">
        <f>SUMIF('H2020 - organisations'!F:F,A136,'H2020 - organisations'!J:J)</f>
        <v>2553660.04</v>
      </c>
      <c r="H136">
        <f t="shared" si="4"/>
        <v>3</v>
      </c>
      <c r="I136" s="4">
        <f t="shared" si="5"/>
        <v>5106097.04</v>
      </c>
    </row>
    <row r="137" spans="1:9" x14ac:dyDescent="0.25">
      <c r="A137" t="s">
        <v>1623</v>
      </c>
      <c r="B137" t="s">
        <v>225</v>
      </c>
      <c r="C137" t="s">
        <v>57</v>
      </c>
      <c r="D137">
        <f>COUNTIF('FP7 - organisations'!F:F,A137)</f>
        <v>1</v>
      </c>
      <c r="E137" s="4">
        <f>SUMIF('FP7 - organisations'!F:F,A137,'FP7 - organisations'!J:J)</f>
        <v>666522.88</v>
      </c>
      <c r="F137">
        <f>COUNTIF('H2020 - organisations'!F:F,A137)</f>
        <v>1</v>
      </c>
      <c r="G137" s="4">
        <f>SUMIF('H2020 - organisations'!F:F,A137,'H2020 - organisations'!J:J)</f>
        <v>179062.5</v>
      </c>
      <c r="H137">
        <f t="shared" si="4"/>
        <v>2</v>
      </c>
      <c r="I137" s="4">
        <f t="shared" si="5"/>
        <v>845585.38</v>
      </c>
    </row>
    <row r="138" spans="1:9" x14ac:dyDescent="0.25">
      <c r="A138" t="s">
        <v>3319</v>
      </c>
      <c r="B138" t="s">
        <v>230</v>
      </c>
      <c r="C138" t="s">
        <v>274</v>
      </c>
      <c r="D138">
        <f>COUNTIF('FP7 - organisations'!F:F,A138)</f>
        <v>1</v>
      </c>
      <c r="E138" s="4">
        <f>SUMIF('FP7 - organisations'!F:F,A138,'FP7 - organisations'!J:J)</f>
        <v>627400</v>
      </c>
      <c r="F138">
        <f>COUNTIF('H2020 - organisations'!F:F,A138)</f>
        <v>0</v>
      </c>
      <c r="G138" s="4">
        <f>SUMIF('H2020 - organisations'!F:F,A138,'H2020 - organisations'!J:J)</f>
        <v>0</v>
      </c>
      <c r="H138">
        <f t="shared" si="4"/>
        <v>1</v>
      </c>
      <c r="I138" s="4">
        <f t="shared" si="5"/>
        <v>627400</v>
      </c>
    </row>
    <row r="139" spans="1:9" x14ac:dyDescent="0.25">
      <c r="A139" t="s">
        <v>1488</v>
      </c>
      <c r="B139" t="s">
        <v>232</v>
      </c>
      <c r="C139" t="s">
        <v>57</v>
      </c>
      <c r="D139">
        <f>COUNTIF('FP7 - organisations'!F:F,A139)</f>
        <v>3</v>
      </c>
      <c r="E139" s="4">
        <f>SUMIF('FP7 - organisations'!F:F,A139,'FP7 - organisations'!J:J)</f>
        <v>7130430.6300000008</v>
      </c>
      <c r="F139">
        <f>COUNTIF('H2020 - organisations'!F:F,A139)</f>
        <v>1</v>
      </c>
      <c r="G139" s="4">
        <f>SUMIF('H2020 - organisations'!F:F,A139,'H2020 - organisations'!J:J)</f>
        <v>258125</v>
      </c>
      <c r="H139">
        <f t="shared" si="4"/>
        <v>4</v>
      </c>
      <c r="I139" s="4">
        <f t="shared" si="5"/>
        <v>7388555.6300000008</v>
      </c>
    </row>
    <row r="140" spans="1:9" x14ac:dyDescent="0.25">
      <c r="A140" t="s">
        <v>2915</v>
      </c>
      <c r="B140" t="s">
        <v>232</v>
      </c>
      <c r="C140" t="s">
        <v>183</v>
      </c>
      <c r="D140">
        <f>COUNTIF('FP7 - organisations'!F:F,A140)</f>
        <v>1</v>
      </c>
      <c r="E140" s="4">
        <f>SUMIF('FP7 - organisations'!F:F,A140,'FP7 - organisations'!J:J)</f>
        <v>430500</v>
      </c>
      <c r="F140">
        <f>COUNTIF('H2020 - organisations'!F:F,A140)</f>
        <v>0</v>
      </c>
      <c r="G140" s="4">
        <f>SUMIF('H2020 - organisations'!F:F,A140,'H2020 - organisations'!J:J)</f>
        <v>0</v>
      </c>
      <c r="H140">
        <f t="shared" si="4"/>
        <v>1</v>
      </c>
      <c r="I140" s="4">
        <f t="shared" si="5"/>
        <v>430500</v>
      </c>
    </row>
    <row r="141" spans="1:9" x14ac:dyDescent="0.25">
      <c r="A141" t="s">
        <v>1927</v>
      </c>
      <c r="B141" t="s">
        <v>232</v>
      </c>
      <c r="C141" t="s">
        <v>565</v>
      </c>
      <c r="D141">
        <f>COUNTIF('FP7 - organisations'!F:F,A141)</f>
        <v>2</v>
      </c>
      <c r="E141" s="4">
        <f>SUMIF('FP7 - organisations'!F:F,A141,'FP7 - organisations'!J:J)</f>
        <v>708476</v>
      </c>
      <c r="F141">
        <f>COUNTIF('H2020 - organisations'!F:F,A141)</f>
        <v>0</v>
      </c>
      <c r="G141" s="4">
        <f>SUMIF('H2020 - organisations'!F:F,A141,'H2020 - organisations'!J:J)</f>
        <v>0</v>
      </c>
      <c r="H141">
        <f t="shared" si="4"/>
        <v>2</v>
      </c>
      <c r="I141" s="4">
        <f t="shared" si="5"/>
        <v>708476</v>
      </c>
    </row>
    <row r="142" spans="1:9" x14ac:dyDescent="0.25">
      <c r="A142" t="s">
        <v>1510</v>
      </c>
      <c r="B142" t="s">
        <v>232</v>
      </c>
      <c r="C142" t="s">
        <v>245</v>
      </c>
      <c r="D142">
        <f>COUNTIF('FP7 - organisations'!F:F,A142)</f>
        <v>1</v>
      </c>
      <c r="E142" s="4">
        <f>SUMIF('FP7 - organisations'!F:F,A142,'FP7 - organisations'!J:J)</f>
        <v>467895</v>
      </c>
      <c r="F142">
        <f>COUNTIF('H2020 - organisations'!F:F,A142)</f>
        <v>0</v>
      </c>
      <c r="G142" s="4">
        <f>SUMIF('H2020 - organisations'!F:F,A142,'H2020 - organisations'!J:J)</f>
        <v>0</v>
      </c>
      <c r="H142">
        <f t="shared" si="4"/>
        <v>1</v>
      </c>
      <c r="I142" s="4">
        <f t="shared" si="5"/>
        <v>467895</v>
      </c>
    </row>
    <row r="143" spans="1:9" x14ac:dyDescent="0.25">
      <c r="A143" t="s">
        <v>2334</v>
      </c>
      <c r="B143" t="s">
        <v>232</v>
      </c>
      <c r="C143" t="s">
        <v>46</v>
      </c>
      <c r="D143">
        <f>COUNTIF('FP7 - organisations'!F:F,A143)</f>
        <v>2</v>
      </c>
      <c r="E143" s="4">
        <f>SUMIF('FP7 - organisations'!F:F,A143,'FP7 - organisations'!J:J)</f>
        <v>547394.19999999995</v>
      </c>
      <c r="F143">
        <f>COUNTIF('H2020 - organisations'!F:F,A143)</f>
        <v>0</v>
      </c>
      <c r="G143" s="4">
        <f>SUMIF('H2020 - organisations'!F:F,A143,'H2020 - organisations'!J:J)</f>
        <v>0</v>
      </c>
      <c r="H143">
        <f t="shared" si="4"/>
        <v>2</v>
      </c>
      <c r="I143" s="4">
        <f t="shared" si="5"/>
        <v>547394.19999999995</v>
      </c>
    </row>
    <row r="144" spans="1:9" x14ac:dyDescent="0.25">
      <c r="A144" t="s">
        <v>2325</v>
      </c>
      <c r="B144" t="s">
        <v>232</v>
      </c>
      <c r="C144" t="s">
        <v>46</v>
      </c>
      <c r="D144">
        <f>COUNTIF('FP7 - organisations'!F:F,A144)</f>
        <v>2</v>
      </c>
      <c r="E144" s="4">
        <f>SUMIF('FP7 - organisations'!F:F,A144,'FP7 - organisations'!J:J)</f>
        <v>756308</v>
      </c>
      <c r="F144">
        <f>COUNTIF('H2020 - organisations'!F:F,A144)</f>
        <v>0</v>
      </c>
      <c r="G144" s="4">
        <f>SUMIF('H2020 - organisations'!F:F,A144,'H2020 - organisations'!J:J)</f>
        <v>0</v>
      </c>
      <c r="H144">
        <f t="shared" si="4"/>
        <v>2</v>
      </c>
      <c r="I144" s="4">
        <f t="shared" si="5"/>
        <v>756308</v>
      </c>
    </row>
    <row r="145" spans="1:9" x14ac:dyDescent="0.25">
      <c r="A145" t="s">
        <v>2318</v>
      </c>
      <c r="B145" t="s">
        <v>232</v>
      </c>
      <c r="C145" t="s">
        <v>57</v>
      </c>
      <c r="D145">
        <f>COUNTIF('FP7 - organisations'!F:F,A145)</f>
        <v>2</v>
      </c>
      <c r="E145" s="4">
        <f>SUMIF('FP7 - organisations'!F:F,A145,'FP7 - organisations'!J:J)</f>
        <v>455350</v>
      </c>
      <c r="F145">
        <f>COUNTIF('H2020 - organisations'!F:F,A145)</f>
        <v>0</v>
      </c>
      <c r="G145" s="4">
        <f>SUMIF('H2020 - organisations'!F:F,A145,'H2020 - organisations'!J:J)</f>
        <v>0</v>
      </c>
      <c r="H145">
        <f t="shared" si="4"/>
        <v>2</v>
      </c>
      <c r="I145" s="4">
        <f t="shared" si="5"/>
        <v>455350</v>
      </c>
    </row>
    <row r="146" spans="1:9" x14ac:dyDescent="0.25">
      <c r="A146" t="s">
        <v>3287</v>
      </c>
      <c r="B146" t="s">
        <v>232</v>
      </c>
      <c r="C146" t="s">
        <v>565</v>
      </c>
      <c r="D146">
        <f>COUNTIF('FP7 - organisations'!F:F,A146)</f>
        <v>1</v>
      </c>
      <c r="E146" s="4">
        <f>SUMIF('FP7 - organisations'!F:F,A146,'FP7 - organisations'!J:J)</f>
        <v>159120</v>
      </c>
      <c r="F146">
        <f>COUNTIF('H2020 - organisations'!F:F,A146)</f>
        <v>0</v>
      </c>
      <c r="G146" s="4">
        <f>SUMIF('H2020 - organisations'!F:F,A146,'H2020 - organisations'!J:J)</f>
        <v>0</v>
      </c>
      <c r="H146">
        <f t="shared" si="4"/>
        <v>1</v>
      </c>
      <c r="I146" s="4">
        <f t="shared" si="5"/>
        <v>159120</v>
      </c>
    </row>
    <row r="147" spans="1:9" x14ac:dyDescent="0.25">
      <c r="A147" t="s">
        <v>2613</v>
      </c>
      <c r="B147" t="s">
        <v>232</v>
      </c>
      <c r="C147" t="s">
        <v>126</v>
      </c>
      <c r="D147">
        <f>COUNTIF('FP7 - organisations'!F:F,A147)</f>
        <v>1</v>
      </c>
      <c r="E147" s="4">
        <f>SUMIF('FP7 - organisations'!F:F,A147,'FP7 - organisations'!J:J)</f>
        <v>701600</v>
      </c>
      <c r="F147">
        <f>COUNTIF('H2020 - organisations'!F:F,A147)</f>
        <v>4</v>
      </c>
      <c r="G147" s="4">
        <f>SUMIF('H2020 - organisations'!F:F,A147,'H2020 - organisations'!J:J)</f>
        <v>1959562.5</v>
      </c>
      <c r="H147">
        <f t="shared" si="4"/>
        <v>5</v>
      </c>
      <c r="I147" s="4">
        <f t="shared" si="5"/>
        <v>2661162.5</v>
      </c>
    </row>
    <row r="148" spans="1:9" x14ac:dyDescent="0.25">
      <c r="A148" t="s">
        <v>2594</v>
      </c>
      <c r="B148" t="s">
        <v>230</v>
      </c>
      <c r="C148" t="s">
        <v>57</v>
      </c>
      <c r="D148">
        <f>COUNTIF('FP7 - organisations'!F:F,A148)</f>
        <v>1</v>
      </c>
      <c r="E148" s="4">
        <f>SUMIF('FP7 - organisations'!F:F,A148,'FP7 - organisations'!J:J)</f>
        <v>374056.67</v>
      </c>
      <c r="F148">
        <f>COUNTIF('H2020 - organisations'!F:F,A148)</f>
        <v>0</v>
      </c>
      <c r="G148" s="4">
        <f>SUMIF('H2020 - organisations'!F:F,A148,'H2020 - organisations'!J:J)</f>
        <v>0</v>
      </c>
      <c r="H148">
        <f t="shared" si="4"/>
        <v>1</v>
      </c>
      <c r="I148" s="4">
        <f t="shared" si="5"/>
        <v>374056.67</v>
      </c>
    </row>
    <row r="149" spans="1:9" x14ac:dyDescent="0.25">
      <c r="A149" t="s">
        <v>5135</v>
      </c>
      <c r="B149" t="s">
        <v>254</v>
      </c>
      <c r="C149" t="s">
        <v>35</v>
      </c>
      <c r="D149">
        <f>COUNTIF('FP7 - organisations'!F:F,A149)</f>
        <v>0</v>
      </c>
      <c r="E149" s="4">
        <f>SUMIF('FP7 - organisations'!F:F,A149,'FP7 - organisations'!J:J)</f>
        <v>0</v>
      </c>
      <c r="F149">
        <f>COUNTIF('H2020 - organisations'!F:F,A149)</f>
        <v>0</v>
      </c>
      <c r="G149" s="4">
        <f>SUMIF('H2020 - organisations'!F:F,A149,'H2020 - organisations'!J:J)</f>
        <v>0</v>
      </c>
      <c r="H149">
        <f t="shared" si="4"/>
        <v>0</v>
      </c>
      <c r="I149" s="4">
        <f t="shared" si="5"/>
        <v>0</v>
      </c>
    </row>
    <row r="150" spans="1:9" x14ac:dyDescent="0.25">
      <c r="A150" t="s">
        <v>191</v>
      </c>
      <c r="B150" t="s">
        <v>232</v>
      </c>
      <c r="C150" t="s">
        <v>46</v>
      </c>
      <c r="D150">
        <f>COUNTIF('FP7 - organisations'!F:F,A150)</f>
        <v>2</v>
      </c>
      <c r="E150" s="4">
        <f>SUMIF('FP7 - organisations'!F:F,A150,'FP7 - organisations'!J:J)</f>
        <v>3509592</v>
      </c>
      <c r="F150">
        <f>COUNTIF('H2020 - organisations'!F:F,A150)</f>
        <v>3</v>
      </c>
      <c r="G150" s="4">
        <f>SUMIF('H2020 - organisations'!F:F,A150,'H2020 - organisations'!J:J)</f>
        <v>2100648.38</v>
      </c>
      <c r="H150">
        <f t="shared" si="4"/>
        <v>5</v>
      </c>
      <c r="I150" s="4">
        <f t="shared" si="5"/>
        <v>5610240.3799999999</v>
      </c>
    </row>
    <row r="151" spans="1:9" x14ac:dyDescent="0.25">
      <c r="A151" t="s">
        <v>1535</v>
      </c>
      <c r="B151" t="s">
        <v>232</v>
      </c>
      <c r="C151" t="s">
        <v>57</v>
      </c>
      <c r="D151">
        <f>COUNTIF('FP7 - organisations'!F:F,A151)</f>
        <v>1</v>
      </c>
      <c r="E151" s="4">
        <f>SUMIF('FP7 - organisations'!F:F,A151,'FP7 - organisations'!J:J)</f>
        <v>180543.25</v>
      </c>
      <c r="F151">
        <f>COUNTIF('H2020 - organisations'!F:F,A151)</f>
        <v>0</v>
      </c>
      <c r="G151" s="4">
        <f>SUMIF('H2020 - organisations'!F:F,A151,'H2020 - organisations'!J:J)</f>
        <v>0</v>
      </c>
      <c r="H151">
        <f t="shared" si="4"/>
        <v>1</v>
      </c>
      <c r="I151" s="4">
        <f t="shared" si="5"/>
        <v>180543.25</v>
      </c>
    </row>
    <row r="152" spans="1:9" x14ac:dyDescent="0.25">
      <c r="A152" t="s">
        <v>5136</v>
      </c>
      <c r="B152" t="s">
        <v>254</v>
      </c>
      <c r="C152" t="s">
        <v>249</v>
      </c>
      <c r="D152">
        <f>COUNTIF('FP7 - organisations'!F:F,A152)</f>
        <v>0</v>
      </c>
      <c r="E152" s="4">
        <f>SUMIF('FP7 - organisations'!F:F,A152,'FP7 - organisations'!J:J)</f>
        <v>0</v>
      </c>
      <c r="F152">
        <f>COUNTIF('H2020 - organisations'!F:F,A152)</f>
        <v>0</v>
      </c>
      <c r="G152" s="4">
        <f>SUMIF('H2020 - organisations'!F:F,A152,'H2020 - organisations'!J:J)</f>
        <v>0</v>
      </c>
      <c r="H152">
        <f t="shared" si="4"/>
        <v>0</v>
      </c>
      <c r="I152" s="4">
        <f t="shared" si="5"/>
        <v>0</v>
      </c>
    </row>
    <row r="153" spans="1:9" x14ac:dyDescent="0.25">
      <c r="A153" t="s">
        <v>1275</v>
      </c>
      <c r="B153" t="s">
        <v>254</v>
      </c>
      <c r="C153" t="s">
        <v>332</v>
      </c>
      <c r="D153">
        <f>COUNTIF('FP7 - organisations'!F:F,A153)</f>
        <v>1</v>
      </c>
      <c r="E153" s="4">
        <f>SUMIF('FP7 - organisations'!F:F,A153,'FP7 - organisations'!J:J)</f>
        <v>458213</v>
      </c>
      <c r="F153">
        <f>COUNTIF('H2020 - organisations'!F:F,A153)</f>
        <v>0</v>
      </c>
      <c r="G153" s="4">
        <f>SUMIF('H2020 - organisations'!F:F,A153,'H2020 - organisations'!J:J)</f>
        <v>0</v>
      </c>
      <c r="H153">
        <f t="shared" si="4"/>
        <v>1</v>
      </c>
      <c r="I153" s="4">
        <f t="shared" si="5"/>
        <v>458213</v>
      </c>
    </row>
    <row r="154" spans="1:9" x14ac:dyDescent="0.25">
      <c r="A154" t="s">
        <v>1804</v>
      </c>
      <c r="B154" t="s">
        <v>232</v>
      </c>
      <c r="C154" t="s">
        <v>285</v>
      </c>
      <c r="D154">
        <f>COUNTIF('FP7 - organisations'!F:F,A154)</f>
        <v>1</v>
      </c>
      <c r="E154" s="4">
        <f>SUMIF('FP7 - organisations'!F:F,A154,'FP7 - organisations'!J:J)</f>
        <v>499000</v>
      </c>
      <c r="F154">
        <f>COUNTIF('H2020 - organisations'!F:F,A154)</f>
        <v>0</v>
      </c>
      <c r="G154" s="4">
        <f>SUMIF('H2020 - organisations'!F:F,A154,'H2020 - organisations'!J:J)</f>
        <v>0</v>
      </c>
      <c r="H154">
        <f t="shared" si="4"/>
        <v>1</v>
      </c>
      <c r="I154" s="4">
        <f t="shared" si="5"/>
        <v>499000</v>
      </c>
    </row>
    <row r="155" spans="1:9" x14ac:dyDescent="0.25">
      <c r="A155" t="s">
        <v>2026</v>
      </c>
      <c r="B155" t="s">
        <v>230</v>
      </c>
      <c r="C155" t="s">
        <v>46</v>
      </c>
      <c r="D155">
        <f>COUNTIF('FP7 - organisations'!F:F,A155)</f>
        <v>1</v>
      </c>
      <c r="E155" s="4">
        <f>SUMIF('FP7 - organisations'!F:F,A155,'FP7 - organisations'!J:J)</f>
        <v>67100</v>
      </c>
      <c r="F155">
        <f>COUNTIF('H2020 - organisations'!F:F,A155)</f>
        <v>0</v>
      </c>
      <c r="G155" s="4">
        <f>SUMIF('H2020 - organisations'!F:F,A155,'H2020 - organisations'!J:J)</f>
        <v>0</v>
      </c>
      <c r="H155">
        <f t="shared" si="4"/>
        <v>1</v>
      </c>
      <c r="I155" s="4">
        <f t="shared" si="5"/>
        <v>67100</v>
      </c>
    </row>
    <row r="156" spans="1:9" x14ac:dyDescent="0.25">
      <c r="A156" t="s">
        <v>1524</v>
      </c>
      <c r="B156" t="s">
        <v>232</v>
      </c>
      <c r="C156" t="s">
        <v>35</v>
      </c>
      <c r="D156">
        <f>COUNTIF('FP7 - organisations'!F:F,A156)</f>
        <v>1</v>
      </c>
      <c r="E156" s="4">
        <f>SUMIF('FP7 - organisations'!F:F,A156,'FP7 - organisations'!J:J)</f>
        <v>2211251.7999999998</v>
      </c>
      <c r="F156">
        <f>COUNTIF('H2020 - organisations'!F:F,A156)</f>
        <v>3</v>
      </c>
      <c r="G156" s="4">
        <f>SUMIF('H2020 - organisations'!F:F,A156,'H2020 - organisations'!J:J)</f>
        <v>1067562.5</v>
      </c>
      <c r="H156">
        <f t="shared" si="4"/>
        <v>4</v>
      </c>
      <c r="I156" s="4">
        <f t="shared" si="5"/>
        <v>3278814.3</v>
      </c>
    </row>
    <row r="157" spans="1:9" x14ac:dyDescent="0.25">
      <c r="A157" t="s">
        <v>2265</v>
      </c>
      <c r="B157" t="s">
        <v>232</v>
      </c>
      <c r="C157" t="s">
        <v>223</v>
      </c>
      <c r="D157">
        <f>COUNTIF('FP7 - organisations'!F:F,A157)</f>
        <v>2</v>
      </c>
      <c r="E157" s="4">
        <f>SUMIF('FP7 - organisations'!F:F,A157,'FP7 - organisations'!J:J)</f>
        <v>830195</v>
      </c>
      <c r="F157">
        <f>COUNTIF('H2020 - organisations'!F:F,A157)</f>
        <v>0</v>
      </c>
      <c r="G157" s="4">
        <f>SUMIF('H2020 - organisations'!F:F,A157,'H2020 - organisations'!J:J)</f>
        <v>0</v>
      </c>
      <c r="H157">
        <f t="shared" si="4"/>
        <v>2</v>
      </c>
      <c r="I157" s="4">
        <f t="shared" si="5"/>
        <v>830195</v>
      </c>
    </row>
    <row r="158" spans="1:9" x14ac:dyDescent="0.25">
      <c r="A158" t="s">
        <v>276</v>
      </c>
      <c r="B158" t="s">
        <v>254</v>
      </c>
      <c r="C158" t="s">
        <v>274</v>
      </c>
      <c r="D158">
        <f>COUNTIF('FP7 - organisations'!F:F,A158)</f>
        <v>1</v>
      </c>
      <c r="E158" s="4">
        <f>SUMIF('FP7 - organisations'!F:F,A158,'FP7 - organisations'!J:J)</f>
        <v>511700.5</v>
      </c>
      <c r="F158">
        <f>COUNTIF('H2020 - organisations'!F:F,A158)</f>
        <v>0</v>
      </c>
      <c r="G158" s="4">
        <f>SUMIF('H2020 - organisations'!F:F,A158,'H2020 - organisations'!J:J)</f>
        <v>0</v>
      </c>
      <c r="H158">
        <f t="shared" si="4"/>
        <v>1</v>
      </c>
      <c r="I158" s="4">
        <f t="shared" si="5"/>
        <v>511700.5</v>
      </c>
    </row>
    <row r="159" spans="1:9" x14ac:dyDescent="0.25">
      <c r="A159" t="s">
        <v>2206</v>
      </c>
      <c r="B159" t="s">
        <v>230</v>
      </c>
      <c r="C159" t="s">
        <v>57</v>
      </c>
      <c r="D159">
        <f>COUNTIF('FP7 - organisations'!F:F,A159)</f>
        <v>1</v>
      </c>
      <c r="E159" s="4">
        <f>SUMIF('FP7 - organisations'!F:F,A159,'FP7 - organisations'!J:J)</f>
        <v>915825</v>
      </c>
      <c r="F159">
        <f>COUNTIF('H2020 - organisations'!F:F,A159)</f>
        <v>0</v>
      </c>
      <c r="G159" s="4">
        <f>SUMIF('H2020 - organisations'!F:F,A159,'H2020 - organisations'!J:J)</f>
        <v>0</v>
      </c>
      <c r="H159">
        <f t="shared" si="4"/>
        <v>1</v>
      </c>
      <c r="I159" s="4">
        <f t="shared" si="5"/>
        <v>915825</v>
      </c>
    </row>
    <row r="160" spans="1:9" x14ac:dyDescent="0.25">
      <c r="A160" t="s">
        <v>11</v>
      </c>
      <c r="B160" t="s">
        <v>254</v>
      </c>
      <c r="C160" t="s">
        <v>12</v>
      </c>
      <c r="D160">
        <f>COUNTIF('FP7 - organisations'!F:F,A160)</f>
        <v>2</v>
      </c>
      <c r="E160" s="4">
        <f>SUMIF('FP7 - organisations'!F:F,A160,'FP7 - organisations'!J:J)</f>
        <v>3854403.85</v>
      </c>
      <c r="F160">
        <f>COUNTIF('H2020 - organisations'!F:F,A160)</f>
        <v>2</v>
      </c>
      <c r="G160" s="4">
        <f>SUMIF('H2020 - organisations'!F:F,A160,'H2020 - organisations'!J:J)</f>
        <v>2228478.75</v>
      </c>
      <c r="H160">
        <f t="shared" si="4"/>
        <v>4</v>
      </c>
      <c r="I160" s="4">
        <f t="shared" si="5"/>
        <v>6082882.5999999996</v>
      </c>
    </row>
    <row r="161" spans="1:9" x14ac:dyDescent="0.25">
      <c r="A161" t="s">
        <v>3071</v>
      </c>
      <c r="B161" t="s">
        <v>232</v>
      </c>
      <c r="C161" t="s">
        <v>113</v>
      </c>
      <c r="D161">
        <f>COUNTIF('FP7 - organisations'!F:F,A161)</f>
        <v>2</v>
      </c>
      <c r="E161" s="4">
        <f>SUMIF('FP7 - organisations'!F:F,A161,'FP7 - organisations'!J:J)</f>
        <v>417705.5</v>
      </c>
      <c r="F161">
        <f>COUNTIF('H2020 - organisations'!F:F,A161)</f>
        <v>2</v>
      </c>
      <c r="G161" s="4">
        <f>SUMIF('H2020 - organisations'!F:F,A161,'H2020 - organisations'!J:J)</f>
        <v>2324075</v>
      </c>
      <c r="H161">
        <f t="shared" si="4"/>
        <v>4</v>
      </c>
      <c r="I161" s="4">
        <f t="shared" si="5"/>
        <v>2741780.5</v>
      </c>
    </row>
    <row r="162" spans="1:9" x14ac:dyDescent="0.25">
      <c r="A162" t="s">
        <v>420</v>
      </c>
      <c r="B162" t="s">
        <v>225</v>
      </c>
      <c r="C162" t="s">
        <v>245</v>
      </c>
      <c r="D162">
        <f>COUNTIF('FP7 - organisations'!F:F,A162)</f>
        <v>1</v>
      </c>
      <c r="E162" s="4">
        <f>SUMIF('FP7 - organisations'!F:F,A162,'FP7 - organisations'!J:J)</f>
        <v>187657.5</v>
      </c>
      <c r="F162">
        <f>COUNTIF('H2020 - organisations'!F:F,A162)</f>
        <v>0</v>
      </c>
      <c r="G162" s="4">
        <f>SUMIF('H2020 - organisations'!F:F,A162,'H2020 - organisations'!J:J)</f>
        <v>0</v>
      </c>
      <c r="H162">
        <f t="shared" si="4"/>
        <v>1</v>
      </c>
      <c r="I162" s="4">
        <f t="shared" si="5"/>
        <v>187657.5</v>
      </c>
    </row>
    <row r="163" spans="1:9" x14ac:dyDescent="0.25">
      <c r="A163" t="s">
        <v>3217</v>
      </c>
      <c r="B163" t="s">
        <v>232</v>
      </c>
      <c r="C163" t="s">
        <v>113</v>
      </c>
      <c r="D163">
        <f>COUNTIF('FP7 - organisations'!F:F,A163)</f>
        <v>1</v>
      </c>
      <c r="E163" s="4">
        <f>SUMIF('FP7 - organisations'!F:F,A163,'FP7 - organisations'!J:J)</f>
        <v>332021</v>
      </c>
      <c r="F163">
        <f>COUNTIF('H2020 - organisations'!F:F,A163)</f>
        <v>0</v>
      </c>
      <c r="G163" s="4">
        <f>SUMIF('H2020 - organisations'!F:F,A163,'H2020 - organisations'!J:J)</f>
        <v>0</v>
      </c>
      <c r="H163">
        <f t="shared" si="4"/>
        <v>1</v>
      </c>
      <c r="I163" s="4">
        <f t="shared" si="5"/>
        <v>332021</v>
      </c>
    </row>
    <row r="164" spans="1:9" x14ac:dyDescent="0.25">
      <c r="A164" t="s">
        <v>1644</v>
      </c>
      <c r="B164" t="s">
        <v>232</v>
      </c>
      <c r="C164" t="s">
        <v>113</v>
      </c>
      <c r="D164">
        <f>COUNTIF('FP7 - organisations'!F:F,A164)</f>
        <v>2</v>
      </c>
      <c r="E164" s="4">
        <f>SUMIF('FP7 - organisations'!F:F,A164,'FP7 - organisations'!J:J)</f>
        <v>207640</v>
      </c>
      <c r="F164">
        <f>COUNTIF('H2020 - organisations'!F:F,A164)</f>
        <v>0</v>
      </c>
      <c r="G164" s="4">
        <f>SUMIF('H2020 - organisations'!F:F,A164,'H2020 - organisations'!J:J)</f>
        <v>0</v>
      </c>
      <c r="H164">
        <f t="shared" si="4"/>
        <v>2</v>
      </c>
      <c r="I164" s="4">
        <f t="shared" si="5"/>
        <v>207640</v>
      </c>
    </row>
    <row r="165" spans="1:9" x14ac:dyDescent="0.25">
      <c r="A165" t="s">
        <v>1066</v>
      </c>
      <c r="B165" t="s">
        <v>232</v>
      </c>
      <c r="C165" t="s">
        <v>95</v>
      </c>
      <c r="D165">
        <f>COUNTIF('FP7 - organisations'!F:F,A165)</f>
        <v>3</v>
      </c>
      <c r="E165" s="4">
        <f>SUMIF('FP7 - organisations'!F:F,A165,'FP7 - organisations'!J:J)</f>
        <v>1183120</v>
      </c>
      <c r="F165">
        <f>COUNTIF('H2020 - organisations'!F:F,A165)</f>
        <v>3</v>
      </c>
      <c r="G165" s="4">
        <f>SUMIF('H2020 - organisations'!F:F,A165,'H2020 - organisations'!J:J)</f>
        <v>1276625</v>
      </c>
      <c r="H165">
        <f t="shared" si="4"/>
        <v>6</v>
      </c>
      <c r="I165" s="4">
        <f t="shared" si="5"/>
        <v>2459745</v>
      </c>
    </row>
    <row r="166" spans="1:9" x14ac:dyDescent="0.25">
      <c r="A166" t="s">
        <v>3016</v>
      </c>
      <c r="B166" t="s">
        <v>232</v>
      </c>
      <c r="C166" t="s">
        <v>447</v>
      </c>
      <c r="D166">
        <f>COUNTIF('FP7 - organisations'!F:F,A166)</f>
        <v>2</v>
      </c>
      <c r="E166" s="4">
        <f>SUMIF('FP7 - organisations'!F:F,A166,'FP7 - organisations'!J:J)</f>
        <v>151785</v>
      </c>
      <c r="F166">
        <f>COUNTIF('H2020 - organisations'!F:F,A166)</f>
        <v>1</v>
      </c>
      <c r="G166" s="4">
        <f>SUMIF('H2020 - organisations'!F:F,A166,'H2020 - organisations'!J:J)</f>
        <v>168000</v>
      </c>
      <c r="H166">
        <f t="shared" si="4"/>
        <v>3</v>
      </c>
      <c r="I166" s="4">
        <f t="shared" si="5"/>
        <v>319785</v>
      </c>
    </row>
    <row r="167" spans="1:9" x14ac:dyDescent="0.25">
      <c r="A167" t="s">
        <v>741</v>
      </c>
      <c r="B167" t="s">
        <v>225</v>
      </c>
      <c r="C167" t="s">
        <v>57</v>
      </c>
      <c r="D167">
        <f>COUNTIF('FP7 - organisations'!F:F,A167)</f>
        <v>1</v>
      </c>
      <c r="E167" s="4">
        <f>SUMIF('FP7 - organisations'!F:F,A167,'FP7 - organisations'!J:J)</f>
        <v>292195</v>
      </c>
      <c r="F167">
        <f>COUNTIF('H2020 - organisations'!F:F,A167)</f>
        <v>0</v>
      </c>
      <c r="G167" s="4">
        <f>SUMIF('H2020 - organisations'!F:F,A167,'H2020 - organisations'!J:J)</f>
        <v>0</v>
      </c>
      <c r="H167">
        <f t="shared" si="4"/>
        <v>1</v>
      </c>
      <c r="I167" s="4">
        <f t="shared" si="5"/>
        <v>292195</v>
      </c>
    </row>
    <row r="168" spans="1:9" x14ac:dyDescent="0.25">
      <c r="A168" t="s">
        <v>3196</v>
      </c>
      <c r="B168" t="s">
        <v>232</v>
      </c>
      <c r="C168" t="s">
        <v>113</v>
      </c>
      <c r="D168">
        <f>COUNTIF('FP7 - organisations'!F:F,A168)</f>
        <v>1</v>
      </c>
      <c r="E168" s="4">
        <f>SUMIF('FP7 - organisations'!F:F,A168,'FP7 - organisations'!J:J)</f>
        <v>267990</v>
      </c>
      <c r="F168">
        <f>COUNTIF('H2020 - organisations'!F:F,A168)</f>
        <v>0</v>
      </c>
      <c r="G168" s="4">
        <f>SUMIF('H2020 - organisations'!F:F,A168,'H2020 - organisations'!J:J)</f>
        <v>0</v>
      </c>
      <c r="H168">
        <f t="shared" si="4"/>
        <v>1</v>
      </c>
      <c r="I168" s="4">
        <f t="shared" si="5"/>
        <v>267990</v>
      </c>
    </row>
    <row r="169" spans="1:9" x14ac:dyDescent="0.25">
      <c r="A169" t="s">
        <v>294</v>
      </c>
      <c r="B169" t="s">
        <v>254</v>
      </c>
      <c r="C169" t="s">
        <v>46</v>
      </c>
      <c r="D169">
        <f>COUNTIF('FP7 - organisations'!F:F,A169)</f>
        <v>1</v>
      </c>
      <c r="E169" s="4">
        <f>SUMIF('FP7 - organisations'!F:F,A169,'FP7 - organisations'!J:J)</f>
        <v>435759</v>
      </c>
      <c r="F169">
        <f>COUNTIF('H2020 - organisations'!F:F,A169)</f>
        <v>1</v>
      </c>
      <c r="G169" s="4">
        <f>SUMIF('H2020 - organisations'!F:F,A169,'H2020 - organisations'!J:J)</f>
        <v>472816.25</v>
      </c>
      <c r="H169">
        <f t="shared" si="4"/>
        <v>2</v>
      </c>
      <c r="I169" s="4">
        <f t="shared" si="5"/>
        <v>908575.25</v>
      </c>
    </row>
    <row r="170" spans="1:9" x14ac:dyDescent="0.25">
      <c r="A170" t="s">
        <v>843</v>
      </c>
      <c r="B170" t="s">
        <v>225</v>
      </c>
      <c r="C170" t="s">
        <v>183</v>
      </c>
      <c r="D170">
        <f>COUNTIF('FP7 - organisations'!F:F,A170)</f>
        <v>1</v>
      </c>
      <c r="E170" s="4">
        <f>SUMIF('FP7 - organisations'!F:F,A170,'FP7 - organisations'!J:J)</f>
        <v>64800</v>
      </c>
      <c r="F170">
        <f>COUNTIF('H2020 - organisations'!F:F,A170)</f>
        <v>0</v>
      </c>
      <c r="G170" s="4">
        <f>SUMIF('H2020 - organisations'!F:F,A170,'H2020 - organisations'!J:J)</f>
        <v>0</v>
      </c>
      <c r="H170">
        <f t="shared" si="4"/>
        <v>1</v>
      </c>
      <c r="I170" s="4">
        <f t="shared" si="5"/>
        <v>64800</v>
      </c>
    </row>
    <row r="171" spans="1:9" x14ac:dyDescent="0.25">
      <c r="A171" t="s">
        <v>182</v>
      </c>
      <c r="B171" t="s">
        <v>254</v>
      </c>
      <c r="C171" t="s">
        <v>183</v>
      </c>
      <c r="D171">
        <f>COUNTIF('FP7 - organisations'!F:F,A171)</f>
        <v>1</v>
      </c>
      <c r="E171" s="4">
        <f>SUMIF('FP7 - organisations'!F:F,A171,'FP7 - organisations'!J:J)</f>
        <v>958797</v>
      </c>
      <c r="F171">
        <f>COUNTIF('H2020 - organisations'!F:F,A171)</f>
        <v>1</v>
      </c>
      <c r="G171" s="4">
        <f>SUMIF('H2020 - organisations'!F:F,A171,'H2020 - organisations'!J:J)</f>
        <v>403765</v>
      </c>
      <c r="H171">
        <f t="shared" si="4"/>
        <v>2</v>
      </c>
      <c r="I171" s="4">
        <f t="shared" si="5"/>
        <v>1362562</v>
      </c>
    </row>
    <row r="172" spans="1:9" x14ac:dyDescent="0.25">
      <c r="A172" t="s">
        <v>1744</v>
      </c>
      <c r="B172" t="s">
        <v>225</v>
      </c>
      <c r="C172" t="s">
        <v>183</v>
      </c>
      <c r="D172">
        <f>COUNTIF('FP7 - organisations'!F:F,A172)</f>
        <v>1</v>
      </c>
      <c r="E172" s="4">
        <f>SUMIF('FP7 - organisations'!F:F,A172,'FP7 - organisations'!J:J)</f>
        <v>28702.799999999999</v>
      </c>
      <c r="F172">
        <f>COUNTIF('H2020 - organisations'!F:F,A172)</f>
        <v>0</v>
      </c>
      <c r="G172" s="4">
        <f>SUMIF('H2020 - organisations'!F:F,A172,'H2020 - organisations'!J:J)</f>
        <v>0</v>
      </c>
      <c r="H172">
        <f t="shared" si="4"/>
        <v>1</v>
      </c>
      <c r="I172" s="4">
        <f t="shared" si="5"/>
        <v>28702.799999999999</v>
      </c>
    </row>
    <row r="173" spans="1:9" x14ac:dyDescent="0.25">
      <c r="A173" t="s">
        <v>658</v>
      </c>
      <c r="B173" t="s">
        <v>225</v>
      </c>
      <c r="C173" t="s">
        <v>57</v>
      </c>
      <c r="D173">
        <f>COUNTIF('FP7 - organisations'!F:F,A173)</f>
        <v>1</v>
      </c>
      <c r="E173" s="4">
        <f>SUMIF('FP7 - organisations'!F:F,A173,'FP7 - organisations'!J:J)</f>
        <v>530400</v>
      </c>
      <c r="F173">
        <f>COUNTIF('H2020 - organisations'!F:F,A173)</f>
        <v>0</v>
      </c>
      <c r="G173" s="4">
        <f>SUMIF('H2020 - organisations'!F:F,A173,'H2020 - organisations'!J:J)</f>
        <v>0</v>
      </c>
      <c r="H173">
        <f t="shared" si="4"/>
        <v>1</v>
      </c>
      <c r="I173" s="4">
        <f t="shared" si="5"/>
        <v>530400</v>
      </c>
    </row>
    <row r="174" spans="1:9" x14ac:dyDescent="0.25">
      <c r="A174" t="s">
        <v>691</v>
      </c>
      <c r="B174" t="s">
        <v>225</v>
      </c>
      <c r="C174" t="s">
        <v>249</v>
      </c>
      <c r="D174">
        <f>COUNTIF('FP7 - organisations'!F:F,A174)</f>
        <v>3</v>
      </c>
      <c r="E174" s="4">
        <f>SUMIF('FP7 - organisations'!F:F,A174,'FP7 - organisations'!J:J)</f>
        <v>1519756</v>
      </c>
      <c r="F174">
        <f>COUNTIF('H2020 - organisations'!F:F,A174)</f>
        <v>1</v>
      </c>
      <c r="G174" s="4">
        <f>SUMIF('H2020 - organisations'!F:F,A174,'H2020 - organisations'!J:J)</f>
        <v>391110.61</v>
      </c>
      <c r="H174">
        <f t="shared" si="4"/>
        <v>4</v>
      </c>
      <c r="I174" s="4">
        <f t="shared" si="5"/>
        <v>1910866.6099999999</v>
      </c>
    </row>
    <row r="175" spans="1:9" x14ac:dyDescent="0.25">
      <c r="A175" t="s">
        <v>715</v>
      </c>
      <c r="B175" t="s">
        <v>225</v>
      </c>
      <c r="C175" t="s">
        <v>68</v>
      </c>
      <c r="D175">
        <f>COUNTIF('FP7 - organisations'!F:F,A175)</f>
        <v>1</v>
      </c>
      <c r="E175" s="4">
        <f>SUMIF('FP7 - organisations'!F:F,A175,'FP7 - organisations'!J:J)</f>
        <v>415945</v>
      </c>
      <c r="F175">
        <f>COUNTIF('H2020 - organisations'!F:F,A175)</f>
        <v>0</v>
      </c>
      <c r="G175" s="4">
        <f>SUMIF('H2020 - organisations'!F:F,A175,'H2020 - organisations'!J:J)</f>
        <v>0</v>
      </c>
      <c r="H175">
        <f t="shared" si="4"/>
        <v>1</v>
      </c>
      <c r="I175" s="4">
        <f t="shared" si="5"/>
        <v>415945</v>
      </c>
    </row>
    <row r="176" spans="1:9" x14ac:dyDescent="0.25">
      <c r="A176" t="s">
        <v>472</v>
      </c>
      <c r="B176" t="s">
        <v>225</v>
      </c>
      <c r="C176" t="s">
        <v>250</v>
      </c>
      <c r="D176">
        <f>COUNTIF('FP7 - organisations'!F:F,A176)</f>
        <v>2</v>
      </c>
      <c r="E176" s="4">
        <f>SUMIF('FP7 - organisations'!F:F,A176,'FP7 - organisations'!J:J)</f>
        <v>592175.17999999993</v>
      </c>
      <c r="F176">
        <f>COUNTIF('H2020 - organisations'!F:F,A176)</f>
        <v>0</v>
      </c>
      <c r="G176" s="4">
        <f>SUMIF('H2020 - organisations'!F:F,A176,'H2020 - organisations'!J:J)</f>
        <v>0</v>
      </c>
      <c r="H176">
        <f t="shared" si="4"/>
        <v>2</v>
      </c>
      <c r="I176" s="4">
        <f t="shared" si="5"/>
        <v>592175.17999999993</v>
      </c>
    </row>
    <row r="177" spans="1:9" x14ac:dyDescent="0.25">
      <c r="A177" t="s">
        <v>3111</v>
      </c>
      <c r="B177" t="s">
        <v>230</v>
      </c>
      <c r="C177" t="s">
        <v>126</v>
      </c>
      <c r="D177">
        <f>COUNTIF('FP7 - organisations'!F:F,A177)</f>
        <v>1</v>
      </c>
      <c r="E177" s="4">
        <f>SUMIF('FP7 - organisations'!F:F,A177,'FP7 - organisations'!J:J)</f>
        <v>101650</v>
      </c>
      <c r="F177">
        <f>COUNTIF('H2020 - organisations'!F:F,A177)</f>
        <v>0</v>
      </c>
      <c r="G177" s="4">
        <f>SUMIF('H2020 - organisations'!F:F,A177,'H2020 - organisations'!J:J)</f>
        <v>0</v>
      </c>
      <c r="H177">
        <f t="shared" si="4"/>
        <v>1</v>
      </c>
      <c r="I177" s="4">
        <f t="shared" si="5"/>
        <v>101650</v>
      </c>
    </row>
    <row r="178" spans="1:9" x14ac:dyDescent="0.25">
      <c r="A178" t="s">
        <v>3085</v>
      </c>
      <c r="B178" t="s">
        <v>254</v>
      </c>
      <c r="C178" t="s">
        <v>12</v>
      </c>
      <c r="D178">
        <f>COUNTIF('FP7 - organisations'!F:F,A178)</f>
        <v>1</v>
      </c>
      <c r="E178" s="4">
        <f>SUMIF('FP7 - organisations'!F:F,A178,'FP7 - organisations'!J:J)</f>
        <v>443520</v>
      </c>
      <c r="F178">
        <f>COUNTIF('H2020 - organisations'!F:F,A178)</f>
        <v>1</v>
      </c>
      <c r="G178" s="4">
        <f>SUMIF('H2020 - organisations'!F:F,A178,'H2020 - organisations'!J:J)</f>
        <v>210917.5</v>
      </c>
      <c r="H178">
        <f t="shared" si="4"/>
        <v>2</v>
      </c>
      <c r="I178" s="4">
        <f t="shared" si="5"/>
        <v>654437.5</v>
      </c>
    </row>
    <row r="179" spans="1:9" x14ac:dyDescent="0.25">
      <c r="A179" t="s">
        <v>3076</v>
      </c>
      <c r="B179" t="s">
        <v>232</v>
      </c>
      <c r="C179" t="s">
        <v>12</v>
      </c>
      <c r="D179">
        <f>COUNTIF('FP7 - organisations'!F:F,A179)</f>
        <v>1</v>
      </c>
      <c r="E179" s="4">
        <f>SUMIF('FP7 - organisations'!F:F,A179,'FP7 - organisations'!J:J)</f>
        <v>76700</v>
      </c>
      <c r="F179">
        <f>COUNTIF('H2020 - organisations'!F:F,A179)</f>
        <v>0</v>
      </c>
      <c r="G179" s="4">
        <f>SUMIF('H2020 - organisations'!F:F,A179,'H2020 - organisations'!J:J)</f>
        <v>0</v>
      </c>
      <c r="H179">
        <f t="shared" si="4"/>
        <v>1</v>
      </c>
      <c r="I179" s="4">
        <f t="shared" si="5"/>
        <v>76700</v>
      </c>
    </row>
    <row r="180" spans="1:9" x14ac:dyDescent="0.25">
      <c r="A180" t="s">
        <v>632</v>
      </c>
      <c r="B180" t="s">
        <v>225</v>
      </c>
      <c r="C180" t="s">
        <v>68</v>
      </c>
      <c r="D180">
        <f>COUNTIF('FP7 - organisations'!F:F,A180)</f>
        <v>2</v>
      </c>
      <c r="E180" s="4">
        <f>SUMIF('FP7 - organisations'!F:F,A180,'FP7 - organisations'!J:J)</f>
        <v>1430943</v>
      </c>
      <c r="F180">
        <f>COUNTIF('H2020 - organisations'!F:F,A180)</f>
        <v>3</v>
      </c>
      <c r="G180" s="4">
        <f>SUMIF('H2020 - organisations'!F:F,A180,'H2020 - organisations'!J:J)</f>
        <v>2276181.25</v>
      </c>
      <c r="H180">
        <f t="shared" si="4"/>
        <v>5</v>
      </c>
      <c r="I180" s="4">
        <f t="shared" si="5"/>
        <v>3707124.25</v>
      </c>
    </row>
    <row r="181" spans="1:9" x14ac:dyDescent="0.25">
      <c r="A181" t="s">
        <v>539</v>
      </c>
      <c r="B181" t="s">
        <v>254</v>
      </c>
      <c r="C181" t="s">
        <v>223</v>
      </c>
      <c r="D181">
        <f>COUNTIF('FP7 - organisations'!F:F,A181)</f>
        <v>3</v>
      </c>
      <c r="E181" s="4">
        <f>SUMIF('FP7 - organisations'!F:F,A181,'FP7 - organisations'!J:J)</f>
        <v>3125660</v>
      </c>
      <c r="F181">
        <f>COUNTIF('H2020 - organisations'!F:F,A181)</f>
        <v>5</v>
      </c>
      <c r="G181" s="4">
        <f>SUMIF('H2020 - organisations'!F:F,A181,'H2020 - organisations'!J:J)</f>
        <v>2981963</v>
      </c>
      <c r="H181">
        <f t="shared" si="4"/>
        <v>8</v>
      </c>
      <c r="I181" s="4">
        <f t="shared" si="5"/>
        <v>6107623</v>
      </c>
    </row>
    <row r="182" spans="1:9" x14ac:dyDescent="0.25">
      <c r="A182" t="s">
        <v>3062</v>
      </c>
      <c r="B182" t="s">
        <v>232</v>
      </c>
      <c r="C182" t="s">
        <v>113</v>
      </c>
      <c r="D182">
        <f>COUNTIF('FP7 - organisations'!F:F,A182)</f>
        <v>1</v>
      </c>
      <c r="E182" s="4">
        <f>SUMIF('FP7 - organisations'!F:F,A182,'FP7 - organisations'!J:J)</f>
        <v>482332.5</v>
      </c>
      <c r="F182">
        <f>COUNTIF('H2020 - organisations'!F:F,A182)</f>
        <v>0</v>
      </c>
      <c r="G182" s="4">
        <f>SUMIF('H2020 - organisations'!F:F,A182,'H2020 - organisations'!J:J)</f>
        <v>0</v>
      </c>
      <c r="H182">
        <f t="shared" si="4"/>
        <v>1</v>
      </c>
      <c r="I182" s="4">
        <f t="shared" si="5"/>
        <v>482332.5</v>
      </c>
    </row>
    <row r="183" spans="1:9" x14ac:dyDescent="0.25">
      <c r="A183" t="s">
        <v>1687</v>
      </c>
      <c r="B183" t="s">
        <v>230</v>
      </c>
      <c r="C183" t="s">
        <v>12</v>
      </c>
      <c r="D183">
        <f>COUNTIF('FP7 - organisations'!F:F,A183)</f>
        <v>1</v>
      </c>
      <c r="E183" s="4">
        <f>SUMIF('FP7 - organisations'!F:F,A183,'FP7 - organisations'!J:J)</f>
        <v>58900</v>
      </c>
      <c r="F183">
        <f>COUNTIF('H2020 - organisations'!F:F,A183)</f>
        <v>0</v>
      </c>
      <c r="G183" s="4">
        <f>SUMIF('H2020 - organisations'!F:F,A183,'H2020 - organisations'!J:J)</f>
        <v>0</v>
      </c>
      <c r="H183">
        <f t="shared" si="4"/>
        <v>1</v>
      </c>
      <c r="I183" s="4">
        <f t="shared" si="5"/>
        <v>58900</v>
      </c>
    </row>
    <row r="184" spans="1:9" x14ac:dyDescent="0.25">
      <c r="A184" t="s">
        <v>1266</v>
      </c>
      <c r="B184" t="s">
        <v>225</v>
      </c>
      <c r="C184" t="s">
        <v>223</v>
      </c>
      <c r="D184">
        <f>COUNTIF('FP7 - organisations'!F:F,A184)</f>
        <v>1</v>
      </c>
      <c r="E184" s="4">
        <f>SUMIF('FP7 - organisations'!F:F,A184,'FP7 - organisations'!J:J)</f>
        <v>149055.6</v>
      </c>
      <c r="F184">
        <f>COUNTIF('H2020 - organisations'!F:F,A184)</f>
        <v>0</v>
      </c>
      <c r="G184" s="4">
        <f>SUMIF('H2020 - organisations'!F:F,A184,'H2020 - organisations'!J:J)</f>
        <v>0</v>
      </c>
      <c r="H184">
        <f t="shared" si="4"/>
        <v>1</v>
      </c>
      <c r="I184" s="4">
        <f t="shared" si="5"/>
        <v>149055.6</v>
      </c>
    </row>
    <row r="185" spans="1:9" x14ac:dyDescent="0.25">
      <c r="A185" t="s">
        <v>3048</v>
      </c>
      <c r="B185" t="s">
        <v>232</v>
      </c>
      <c r="C185" t="s">
        <v>113</v>
      </c>
      <c r="D185">
        <f>COUNTIF('FP7 - organisations'!F:F,A185)</f>
        <v>1</v>
      </c>
      <c r="E185" s="4">
        <f>SUMIF('FP7 - organisations'!F:F,A185,'FP7 - organisations'!J:J)</f>
        <v>75300</v>
      </c>
      <c r="F185">
        <f>COUNTIF('H2020 - organisations'!F:F,A185)</f>
        <v>0</v>
      </c>
      <c r="G185" s="4">
        <f>SUMIF('H2020 - organisations'!F:F,A185,'H2020 - organisations'!J:J)</f>
        <v>0</v>
      </c>
      <c r="H185">
        <f t="shared" si="4"/>
        <v>1</v>
      </c>
      <c r="I185" s="4">
        <f t="shared" si="5"/>
        <v>75300</v>
      </c>
    </row>
    <row r="186" spans="1:9" x14ac:dyDescent="0.25">
      <c r="A186" t="s">
        <v>3041</v>
      </c>
      <c r="B186" t="s">
        <v>232</v>
      </c>
      <c r="C186" t="s">
        <v>12</v>
      </c>
      <c r="D186">
        <f>COUNTIF('FP7 - organisations'!F:F,A186)</f>
        <v>1</v>
      </c>
      <c r="E186" s="4">
        <f>SUMIF('FP7 - organisations'!F:F,A186,'FP7 - organisations'!J:J)</f>
        <v>248342.5</v>
      </c>
      <c r="F186">
        <f>COUNTIF('H2020 - organisations'!F:F,A186)</f>
        <v>0</v>
      </c>
      <c r="G186" s="4">
        <f>SUMIF('H2020 - organisations'!F:F,A186,'H2020 - organisations'!J:J)</f>
        <v>0</v>
      </c>
      <c r="H186">
        <f t="shared" si="4"/>
        <v>1</v>
      </c>
      <c r="I186" s="4">
        <f t="shared" si="5"/>
        <v>248342.5</v>
      </c>
    </row>
    <row r="187" spans="1:9" x14ac:dyDescent="0.25">
      <c r="A187" t="s">
        <v>3035</v>
      </c>
      <c r="B187" t="s">
        <v>232</v>
      </c>
      <c r="C187" t="s">
        <v>223</v>
      </c>
      <c r="D187">
        <f>COUNTIF('FP7 - organisations'!F:F,A187)</f>
        <v>1</v>
      </c>
      <c r="E187" s="4">
        <f>SUMIF('FP7 - organisations'!F:F,A187,'FP7 - organisations'!J:J)</f>
        <v>329200</v>
      </c>
      <c r="F187">
        <f>COUNTIF('H2020 - organisations'!F:F,A187)</f>
        <v>0</v>
      </c>
      <c r="G187" s="4">
        <f>SUMIF('H2020 - organisations'!F:F,A187,'H2020 - organisations'!J:J)</f>
        <v>0</v>
      </c>
      <c r="H187">
        <f t="shared" si="4"/>
        <v>1</v>
      </c>
      <c r="I187" s="4">
        <f t="shared" si="5"/>
        <v>329200</v>
      </c>
    </row>
    <row r="188" spans="1:9" x14ac:dyDescent="0.25">
      <c r="A188" t="s">
        <v>3029</v>
      </c>
      <c r="B188" t="s">
        <v>232</v>
      </c>
      <c r="C188" t="s">
        <v>113</v>
      </c>
      <c r="D188">
        <f>COUNTIF('FP7 - organisations'!F:F,A188)</f>
        <v>1</v>
      </c>
      <c r="E188" s="4">
        <f>SUMIF('FP7 - organisations'!F:F,A188,'FP7 - organisations'!J:J)</f>
        <v>565100</v>
      </c>
      <c r="F188">
        <f>COUNTIF('H2020 - organisations'!F:F,A188)</f>
        <v>0</v>
      </c>
      <c r="G188" s="4">
        <f>SUMIF('H2020 - organisations'!F:F,A188,'H2020 - organisations'!J:J)</f>
        <v>0</v>
      </c>
      <c r="H188">
        <f t="shared" si="4"/>
        <v>1</v>
      </c>
      <c r="I188" s="4">
        <f t="shared" si="5"/>
        <v>565100</v>
      </c>
    </row>
    <row r="189" spans="1:9" x14ac:dyDescent="0.25">
      <c r="A189" t="s">
        <v>427</v>
      </c>
      <c r="B189" t="s">
        <v>225</v>
      </c>
      <c r="C189" t="s">
        <v>68</v>
      </c>
      <c r="D189">
        <f>COUNTIF('FP7 - organisations'!F:F,A189)</f>
        <v>1</v>
      </c>
      <c r="E189" s="4">
        <f>SUMIF('FP7 - organisations'!F:F,A189,'FP7 - organisations'!J:J)</f>
        <v>315438</v>
      </c>
      <c r="F189">
        <f>COUNTIF('H2020 - organisations'!F:F,A189)</f>
        <v>0</v>
      </c>
      <c r="G189" s="4">
        <f>SUMIF('H2020 - organisations'!F:F,A189,'H2020 - organisations'!J:J)</f>
        <v>0</v>
      </c>
      <c r="H189">
        <f t="shared" si="4"/>
        <v>1</v>
      </c>
      <c r="I189" s="4">
        <f t="shared" si="5"/>
        <v>315438</v>
      </c>
    </row>
    <row r="190" spans="1:9" x14ac:dyDescent="0.25">
      <c r="A190" t="s">
        <v>3007</v>
      </c>
      <c r="B190" t="s">
        <v>232</v>
      </c>
      <c r="C190" t="s">
        <v>113</v>
      </c>
      <c r="D190">
        <f>COUNTIF('FP7 - organisations'!F:F,A190)</f>
        <v>1</v>
      </c>
      <c r="E190" s="4">
        <f>SUMIF('FP7 - organisations'!F:F,A190,'FP7 - organisations'!J:J)</f>
        <v>65513.5</v>
      </c>
      <c r="F190">
        <f>COUNTIF('H2020 - organisations'!F:F,A190)</f>
        <v>0</v>
      </c>
      <c r="G190" s="4">
        <f>SUMIF('H2020 - organisations'!F:F,A190,'H2020 - organisations'!J:J)</f>
        <v>0</v>
      </c>
      <c r="H190">
        <f t="shared" si="4"/>
        <v>1</v>
      </c>
      <c r="I190" s="4">
        <f t="shared" si="5"/>
        <v>65513.5</v>
      </c>
    </row>
    <row r="191" spans="1:9" x14ac:dyDescent="0.25">
      <c r="A191" t="s">
        <v>2534</v>
      </c>
      <c r="B191" t="s">
        <v>232</v>
      </c>
      <c r="C191" t="s">
        <v>223</v>
      </c>
      <c r="D191">
        <f>COUNTIF('FP7 - organisations'!F:F,A191)</f>
        <v>1</v>
      </c>
      <c r="E191" s="4">
        <f>SUMIF('FP7 - organisations'!F:F,A191,'FP7 - organisations'!J:J)</f>
        <v>388726</v>
      </c>
      <c r="F191">
        <f>COUNTIF('H2020 - organisations'!F:F,A191)</f>
        <v>0</v>
      </c>
      <c r="G191" s="4">
        <f>SUMIF('H2020 - organisations'!F:F,A191,'H2020 - organisations'!J:J)</f>
        <v>0</v>
      </c>
      <c r="H191">
        <f t="shared" si="4"/>
        <v>1</v>
      </c>
      <c r="I191" s="4">
        <f t="shared" si="5"/>
        <v>388726</v>
      </c>
    </row>
    <row r="192" spans="1:9" x14ac:dyDescent="0.25">
      <c r="A192" t="s">
        <v>2996</v>
      </c>
      <c r="B192" t="s">
        <v>232</v>
      </c>
      <c r="C192" t="s">
        <v>68</v>
      </c>
      <c r="D192">
        <f>COUNTIF('FP7 - organisations'!F:F,A192)</f>
        <v>1</v>
      </c>
      <c r="E192" s="4">
        <f>SUMIF('FP7 - organisations'!F:F,A192,'FP7 - organisations'!J:J)</f>
        <v>212050</v>
      </c>
      <c r="F192">
        <f>COUNTIF('H2020 - organisations'!F:F,A192)</f>
        <v>0</v>
      </c>
      <c r="G192" s="4">
        <f>SUMIF('H2020 - organisations'!F:F,A192,'H2020 - organisations'!J:J)</f>
        <v>0</v>
      </c>
      <c r="H192">
        <f t="shared" si="4"/>
        <v>1</v>
      </c>
      <c r="I192" s="4">
        <f t="shared" si="5"/>
        <v>212050</v>
      </c>
    </row>
    <row r="193" spans="1:9" x14ac:dyDescent="0.25">
      <c r="A193" t="s">
        <v>2988</v>
      </c>
      <c r="B193" t="s">
        <v>232</v>
      </c>
      <c r="C193" t="s">
        <v>68</v>
      </c>
      <c r="D193">
        <f>COUNTIF('FP7 - organisations'!F:F,A193)</f>
        <v>1</v>
      </c>
      <c r="E193" s="4">
        <f>SUMIF('FP7 - organisations'!F:F,A193,'FP7 - organisations'!J:J)</f>
        <v>213000</v>
      </c>
      <c r="F193">
        <f>COUNTIF('H2020 - organisations'!F:F,A193)</f>
        <v>1</v>
      </c>
      <c r="G193" s="4">
        <f>SUMIF('H2020 - organisations'!F:F,A193,'H2020 - organisations'!J:J)</f>
        <v>354375</v>
      </c>
      <c r="H193">
        <f t="shared" si="4"/>
        <v>2</v>
      </c>
      <c r="I193" s="4">
        <f t="shared" si="5"/>
        <v>567375</v>
      </c>
    </row>
    <row r="194" spans="1:9" x14ac:dyDescent="0.25">
      <c r="A194" t="s">
        <v>2981</v>
      </c>
      <c r="B194" t="s">
        <v>232</v>
      </c>
      <c r="C194" t="s">
        <v>223</v>
      </c>
      <c r="D194">
        <f>COUNTIF('FP7 - organisations'!F:F,A194)</f>
        <v>1</v>
      </c>
      <c r="E194" s="4">
        <f>SUMIF('FP7 - organisations'!F:F,A194,'FP7 - organisations'!J:J)</f>
        <v>24000</v>
      </c>
      <c r="F194">
        <f>COUNTIF('H2020 - organisations'!F:F,A194)</f>
        <v>0</v>
      </c>
      <c r="G194" s="4">
        <f>SUMIF('H2020 - organisations'!F:F,A194,'H2020 - organisations'!J:J)</f>
        <v>0</v>
      </c>
      <c r="H194">
        <f t="shared" ref="H194:H257" si="6">SUM(D194,F194)</f>
        <v>1</v>
      </c>
      <c r="I194" s="4">
        <f t="shared" ref="I194:I257" si="7">SUM(E194,G194)</f>
        <v>24000</v>
      </c>
    </row>
    <row r="195" spans="1:9" x14ac:dyDescent="0.25">
      <c r="A195" t="s">
        <v>1880</v>
      </c>
      <c r="B195" t="s">
        <v>232</v>
      </c>
      <c r="C195" t="s">
        <v>364</v>
      </c>
      <c r="D195">
        <f>COUNTIF('FP7 - organisations'!F:F,A195)</f>
        <v>2</v>
      </c>
      <c r="E195" s="4">
        <f>SUMIF('FP7 - organisations'!F:F,A195,'FP7 - organisations'!J:J)</f>
        <v>2965049.5</v>
      </c>
      <c r="F195">
        <f>COUNTIF('H2020 - organisations'!F:F,A195)</f>
        <v>0</v>
      </c>
      <c r="G195" s="4">
        <f>SUMIF('H2020 - organisations'!F:F,A195,'H2020 - organisations'!J:J)</f>
        <v>0</v>
      </c>
      <c r="H195">
        <f t="shared" si="6"/>
        <v>2</v>
      </c>
      <c r="I195" s="4">
        <f t="shared" si="7"/>
        <v>2965049.5</v>
      </c>
    </row>
    <row r="196" spans="1:9" x14ac:dyDescent="0.25">
      <c r="A196" t="s">
        <v>1258</v>
      </c>
      <c r="B196" t="s">
        <v>254</v>
      </c>
      <c r="C196" t="s">
        <v>46</v>
      </c>
      <c r="D196">
        <f>COUNTIF('FP7 - organisations'!F:F,A196)</f>
        <v>3</v>
      </c>
      <c r="E196" s="4">
        <f>SUMIF('FP7 - organisations'!F:F,A196,'FP7 - organisations'!J:J)</f>
        <v>2413761.9</v>
      </c>
      <c r="F196">
        <f>COUNTIF('H2020 - organisations'!F:F,A196)</f>
        <v>1</v>
      </c>
      <c r="G196" s="4">
        <f>SUMIF('H2020 - organisations'!F:F,A196,'H2020 - organisations'!J:J)</f>
        <v>819240</v>
      </c>
      <c r="H196">
        <f t="shared" si="6"/>
        <v>4</v>
      </c>
      <c r="I196" s="4">
        <f t="shared" si="7"/>
        <v>3233001.9</v>
      </c>
    </row>
    <row r="197" spans="1:9" x14ac:dyDescent="0.25">
      <c r="A197" t="s">
        <v>330</v>
      </c>
      <c r="B197" t="s">
        <v>254</v>
      </c>
      <c r="C197" t="s">
        <v>113</v>
      </c>
      <c r="D197">
        <f>COUNTIF('FP7 - organisations'!F:F,A197)</f>
        <v>1</v>
      </c>
      <c r="E197" s="4">
        <f>SUMIF('FP7 - organisations'!F:F,A197,'FP7 - organisations'!J:J)</f>
        <v>37610.5</v>
      </c>
      <c r="F197">
        <f>COUNTIF('H2020 - organisations'!F:F,A197)</f>
        <v>0</v>
      </c>
      <c r="G197" s="4">
        <f>SUMIF('H2020 - organisations'!F:F,A197,'H2020 - organisations'!J:J)</f>
        <v>0</v>
      </c>
      <c r="H197">
        <f t="shared" si="6"/>
        <v>1</v>
      </c>
      <c r="I197" s="4">
        <f t="shared" si="7"/>
        <v>37610.5</v>
      </c>
    </row>
    <row r="198" spans="1:9" x14ac:dyDescent="0.25">
      <c r="A198" t="s">
        <v>1595</v>
      </c>
      <c r="B198" t="s">
        <v>232</v>
      </c>
      <c r="C198" t="s">
        <v>46</v>
      </c>
      <c r="D198">
        <f>COUNTIF('FP7 - organisations'!F:F,A198)</f>
        <v>2</v>
      </c>
      <c r="E198" s="4">
        <f>SUMIF('FP7 - organisations'!F:F,A198,'FP7 - organisations'!J:J)</f>
        <v>325045</v>
      </c>
      <c r="F198">
        <f>COUNTIF('H2020 - organisations'!F:F,A198)</f>
        <v>0</v>
      </c>
      <c r="G198" s="4">
        <f>SUMIF('H2020 - organisations'!F:F,A198,'H2020 - organisations'!J:J)</f>
        <v>0</v>
      </c>
      <c r="H198">
        <f t="shared" si="6"/>
        <v>2</v>
      </c>
      <c r="I198" s="4">
        <f t="shared" si="7"/>
        <v>325045</v>
      </c>
    </row>
    <row r="199" spans="1:9" x14ac:dyDescent="0.25">
      <c r="A199" t="s">
        <v>2191</v>
      </c>
      <c r="B199" t="s">
        <v>232</v>
      </c>
      <c r="C199" t="s">
        <v>68</v>
      </c>
      <c r="D199">
        <f>COUNTIF('FP7 - organisations'!F:F,A199)</f>
        <v>1</v>
      </c>
      <c r="E199" s="4">
        <f>SUMIF('FP7 - organisations'!F:F,A199,'FP7 - organisations'!J:J)</f>
        <v>49169.599999999999</v>
      </c>
      <c r="F199">
        <f>COUNTIF('H2020 - organisations'!F:F,A199)</f>
        <v>0</v>
      </c>
      <c r="G199" s="4">
        <f>SUMIF('H2020 - organisations'!F:F,A199,'H2020 - organisations'!J:J)</f>
        <v>0</v>
      </c>
      <c r="H199">
        <f t="shared" si="6"/>
        <v>1</v>
      </c>
      <c r="I199" s="4">
        <f t="shared" si="7"/>
        <v>49169.599999999999</v>
      </c>
    </row>
    <row r="200" spans="1:9" x14ac:dyDescent="0.25">
      <c r="A200" t="s">
        <v>117</v>
      </c>
      <c r="B200" t="s">
        <v>254</v>
      </c>
      <c r="C200" t="s">
        <v>57</v>
      </c>
      <c r="D200">
        <f>COUNTIF('FP7 - organisations'!F:F,A200)</f>
        <v>1</v>
      </c>
      <c r="E200" s="4">
        <f>SUMIF('FP7 - organisations'!F:F,A200,'FP7 - organisations'!J:J)</f>
        <v>51363</v>
      </c>
      <c r="F200">
        <f>COUNTIF('H2020 - organisations'!F:F,A200)</f>
        <v>0</v>
      </c>
      <c r="G200" s="4">
        <f>SUMIF('H2020 - organisations'!F:F,A200,'H2020 - organisations'!J:J)</f>
        <v>0</v>
      </c>
      <c r="H200">
        <f t="shared" si="6"/>
        <v>1</v>
      </c>
      <c r="I200" s="4">
        <f t="shared" si="7"/>
        <v>51363</v>
      </c>
    </row>
    <row r="201" spans="1:9" x14ac:dyDescent="0.25">
      <c r="A201" t="s">
        <v>1818</v>
      </c>
      <c r="B201" t="s">
        <v>254</v>
      </c>
      <c r="C201" t="s">
        <v>95</v>
      </c>
      <c r="D201">
        <f>COUNTIF('FP7 - organisations'!F:F,A201)</f>
        <v>2</v>
      </c>
      <c r="E201" s="4">
        <f>SUMIF('FP7 - organisations'!F:F,A201,'FP7 - organisations'!J:J)</f>
        <v>158398</v>
      </c>
      <c r="F201">
        <f>COUNTIF('H2020 - organisations'!F:F,A201)</f>
        <v>0</v>
      </c>
      <c r="G201" s="4">
        <f>SUMIF('H2020 - organisations'!F:F,A201,'H2020 - organisations'!J:J)</f>
        <v>0</v>
      </c>
      <c r="H201">
        <f t="shared" si="6"/>
        <v>2</v>
      </c>
      <c r="I201" s="4">
        <f t="shared" si="7"/>
        <v>158398</v>
      </c>
    </row>
    <row r="202" spans="1:9" x14ac:dyDescent="0.25">
      <c r="A202" t="s">
        <v>1132</v>
      </c>
      <c r="B202" t="s">
        <v>232</v>
      </c>
      <c r="C202" t="s">
        <v>126</v>
      </c>
      <c r="D202">
        <f>COUNTIF('FP7 - organisations'!F:F,A202)</f>
        <v>1</v>
      </c>
      <c r="E202" s="4">
        <f>SUMIF('FP7 - organisations'!F:F,A202,'FP7 - organisations'!J:J)</f>
        <v>739000</v>
      </c>
      <c r="F202">
        <f>COUNTIF('H2020 - organisations'!F:F,A202)</f>
        <v>0</v>
      </c>
      <c r="G202" s="4">
        <f>SUMIF('H2020 - organisations'!F:F,A202,'H2020 - organisations'!J:J)</f>
        <v>0</v>
      </c>
      <c r="H202">
        <f t="shared" si="6"/>
        <v>1</v>
      </c>
      <c r="I202" s="4">
        <f t="shared" si="7"/>
        <v>739000</v>
      </c>
    </row>
    <row r="203" spans="1:9" x14ac:dyDescent="0.25">
      <c r="A203" t="s">
        <v>2782</v>
      </c>
      <c r="B203" t="s">
        <v>232</v>
      </c>
      <c r="C203" t="s">
        <v>401</v>
      </c>
      <c r="D203">
        <f>COUNTIF('FP7 - organisations'!F:F,A203)</f>
        <v>1</v>
      </c>
      <c r="E203" s="4">
        <f>SUMIF('FP7 - organisations'!F:F,A203,'FP7 - organisations'!J:J)</f>
        <v>203000</v>
      </c>
      <c r="F203">
        <f>COUNTIF('H2020 - organisations'!F:F,A203)</f>
        <v>0</v>
      </c>
      <c r="G203" s="4">
        <f>SUMIF('H2020 - organisations'!F:F,A203,'H2020 - organisations'!J:J)</f>
        <v>0</v>
      </c>
      <c r="H203">
        <f t="shared" si="6"/>
        <v>1</v>
      </c>
      <c r="I203" s="4">
        <f t="shared" si="7"/>
        <v>203000</v>
      </c>
    </row>
    <row r="204" spans="1:9" x14ac:dyDescent="0.25">
      <c r="A204" t="s">
        <v>728</v>
      </c>
      <c r="B204" t="s">
        <v>232</v>
      </c>
      <c r="C204" t="s">
        <v>95</v>
      </c>
      <c r="D204">
        <f>COUNTIF('FP7 - organisations'!F:F,A204)</f>
        <v>1</v>
      </c>
      <c r="E204" s="4">
        <f>SUMIF('FP7 - organisations'!F:F,A204,'FP7 - organisations'!J:J)</f>
        <v>182300</v>
      </c>
      <c r="F204">
        <f>COUNTIF('H2020 - organisations'!F:F,A204)</f>
        <v>0</v>
      </c>
      <c r="G204" s="4">
        <f>SUMIF('H2020 - organisations'!F:F,A204,'H2020 - organisations'!J:J)</f>
        <v>0</v>
      </c>
      <c r="H204">
        <f t="shared" si="6"/>
        <v>1</v>
      </c>
      <c r="I204" s="4">
        <f t="shared" si="7"/>
        <v>182300</v>
      </c>
    </row>
    <row r="205" spans="1:9" x14ac:dyDescent="0.25">
      <c r="A205" t="s">
        <v>2638</v>
      </c>
      <c r="B205" t="s">
        <v>232</v>
      </c>
      <c r="C205" t="s">
        <v>249</v>
      </c>
      <c r="D205">
        <f>COUNTIF('FP7 - organisations'!F:F,A205)</f>
        <v>1</v>
      </c>
      <c r="E205" s="4">
        <f>SUMIF('FP7 - organisations'!F:F,A205,'FP7 - organisations'!J:J)</f>
        <v>96684</v>
      </c>
      <c r="F205">
        <f>COUNTIF('H2020 - organisations'!F:F,A205)</f>
        <v>0</v>
      </c>
      <c r="G205" s="4">
        <f>SUMIF('H2020 - organisations'!F:F,A205,'H2020 - organisations'!J:J)</f>
        <v>0</v>
      </c>
      <c r="H205">
        <f t="shared" si="6"/>
        <v>1</v>
      </c>
      <c r="I205" s="4">
        <f t="shared" si="7"/>
        <v>96684</v>
      </c>
    </row>
    <row r="206" spans="1:9" x14ac:dyDescent="0.25">
      <c r="A206" t="s">
        <v>2769</v>
      </c>
      <c r="B206" t="s">
        <v>232</v>
      </c>
      <c r="C206" t="s">
        <v>229</v>
      </c>
      <c r="D206">
        <f>COUNTIF('FP7 - organisations'!F:F,A206)</f>
        <v>1</v>
      </c>
      <c r="E206" s="4">
        <f>SUMIF('FP7 - organisations'!F:F,A206,'FP7 - organisations'!J:J)</f>
        <v>194200</v>
      </c>
      <c r="F206">
        <f>COUNTIF('H2020 - organisations'!F:F,A206)</f>
        <v>0</v>
      </c>
      <c r="G206" s="4">
        <f>SUMIF('H2020 - organisations'!F:F,A206,'H2020 - organisations'!J:J)</f>
        <v>0</v>
      </c>
      <c r="H206">
        <f t="shared" si="6"/>
        <v>1</v>
      </c>
      <c r="I206" s="4">
        <f t="shared" si="7"/>
        <v>194200</v>
      </c>
    </row>
    <row r="207" spans="1:9" x14ac:dyDescent="0.25">
      <c r="A207" t="s">
        <v>1377</v>
      </c>
      <c r="B207" t="s">
        <v>225</v>
      </c>
      <c r="C207" t="s">
        <v>95</v>
      </c>
      <c r="D207">
        <f>COUNTIF('FP7 - organisations'!F:F,A207)</f>
        <v>1</v>
      </c>
      <c r="E207" s="4">
        <f>SUMIF('FP7 - organisations'!F:F,A207,'FP7 - organisations'!J:J)</f>
        <v>462000</v>
      </c>
      <c r="F207">
        <f>COUNTIF('H2020 - organisations'!F:F,A207)</f>
        <v>0</v>
      </c>
      <c r="G207" s="4">
        <f>SUMIF('H2020 - organisations'!F:F,A207,'H2020 - organisations'!J:J)</f>
        <v>0</v>
      </c>
      <c r="H207">
        <f t="shared" si="6"/>
        <v>1</v>
      </c>
      <c r="I207" s="4">
        <f t="shared" si="7"/>
        <v>462000</v>
      </c>
    </row>
    <row r="208" spans="1:9" x14ac:dyDescent="0.25">
      <c r="A208" t="s">
        <v>94</v>
      </c>
      <c r="B208" t="s">
        <v>254</v>
      </c>
      <c r="C208" t="s">
        <v>95</v>
      </c>
      <c r="D208">
        <f>COUNTIF('FP7 - organisations'!F:F,A208)</f>
        <v>1</v>
      </c>
      <c r="E208" s="4">
        <f>SUMIF('FP7 - organisations'!F:F,A208,'FP7 - organisations'!J:J)</f>
        <v>2782283</v>
      </c>
      <c r="F208">
        <f>COUNTIF('H2020 - organisations'!F:F,A208)</f>
        <v>1</v>
      </c>
      <c r="G208" s="4">
        <f>SUMIF('H2020 - organisations'!F:F,A208,'H2020 - organisations'!J:J)</f>
        <v>311625</v>
      </c>
      <c r="H208">
        <f t="shared" si="6"/>
        <v>2</v>
      </c>
      <c r="I208" s="4">
        <f t="shared" si="7"/>
        <v>3093908</v>
      </c>
    </row>
    <row r="209" spans="1:9" x14ac:dyDescent="0.25">
      <c r="A209" t="s">
        <v>1553</v>
      </c>
      <c r="B209" t="s">
        <v>232</v>
      </c>
      <c r="C209" t="s">
        <v>458</v>
      </c>
      <c r="D209">
        <f>COUNTIF('FP7 - organisations'!F:F,A209)</f>
        <v>1</v>
      </c>
      <c r="E209" s="4">
        <f>SUMIF('FP7 - organisations'!F:F,A209,'FP7 - organisations'!J:J)</f>
        <v>709600</v>
      </c>
      <c r="F209">
        <f>COUNTIF('H2020 - organisations'!F:F,A209)</f>
        <v>0</v>
      </c>
      <c r="G209" s="4">
        <f>SUMIF('H2020 - organisations'!F:F,A209,'H2020 - organisations'!J:J)</f>
        <v>0</v>
      </c>
      <c r="H209">
        <f t="shared" si="6"/>
        <v>1</v>
      </c>
      <c r="I209" s="4">
        <f t="shared" si="7"/>
        <v>709600</v>
      </c>
    </row>
    <row r="210" spans="1:9" x14ac:dyDescent="0.25">
      <c r="A210" t="s">
        <v>1705</v>
      </c>
      <c r="B210" t="s">
        <v>232</v>
      </c>
      <c r="C210" t="s">
        <v>458</v>
      </c>
      <c r="D210">
        <f>COUNTIF('FP7 - organisations'!F:F,A210)</f>
        <v>1</v>
      </c>
      <c r="E210" s="4">
        <f>SUMIF('FP7 - organisations'!F:F,A210,'FP7 - organisations'!J:J)</f>
        <v>1007000.5</v>
      </c>
      <c r="F210">
        <f>COUNTIF('H2020 - organisations'!F:F,A210)</f>
        <v>0</v>
      </c>
      <c r="G210" s="4">
        <f>SUMIF('H2020 - organisations'!F:F,A210,'H2020 - organisations'!J:J)</f>
        <v>0</v>
      </c>
      <c r="H210">
        <f t="shared" si="6"/>
        <v>1</v>
      </c>
      <c r="I210" s="4">
        <f t="shared" si="7"/>
        <v>1007000.5</v>
      </c>
    </row>
    <row r="211" spans="1:9" x14ac:dyDescent="0.25">
      <c r="A211" t="s">
        <v>888</v>
      </c>
      <c r="B211" t="s">
        <v>239</v>
      </c>
      <c r="C211" t="s">
        <v>35</v>
      </c>
      <c r="D211">
        <f>COUNTIF('FP7 - organisations'!F:F,A211)</f>
        <v>1</v>
      </c>
      <c r="E211" s="4">
        <f>SUMIF('FP7 - organisations'!F:F,A211,'FP7 - organisations'!J:J)</f>
        <v>0</v>
      </c>
      <c r="F211">
        <f>COUNTIF('H2020 - organisations'!F:F,A211)</f>
        <v>0</v>
      </c>
      <c r="G211" s="4">
        <f>SUMIF('H2020 - organisations'!F:F,A211,'H2020 - organisations'!J:J)</f>
        <v>0</v>
      </c>
      <c r="H211">
        <f t="shared" si="6"/>
        <v>1</v>
      </c>
      <c r="I211" s="4">
        <f t="shared" si="7"/>
        <v>0</v>
      </c>
    </row>
    <row r="212" spans="1:9" x14ac:dyDescent="0.25">
      <c r="A212" t="s">
        <v>2739</v>
      </c>
      <c r="B212" t="s">
        <v>232</v>
      </c>
      <c r="C212" t="s">
        <v>285</v>
      </c>
      <c r="D212">
        <f>COUNTIF('FP7 - organisations'!F:F,A212)</f>
        <v>1</v>
      </c>
      <c r="E212" s="4">
        <f>SUMIF('FP7 - organisations'!F:F,A212,'FP7 - organisations'!J:J)</f>
        <v>0</v>
      </c>
      <c r="F212">
        <f>COUNTIF('H2020 - organisations'!F:F,A212)</f>
        <v>0</v>
      </c>
      <c r="G212" s="4">
        <f>SUMIF('H2020 - organisations'!F:F,A212,'H2020 - organisations'!J:J)</f>
        <v>0</v>
      </c>
      <c r="H212">
        <f t="shared" si="6"/>
        <v>1</v>
      </c>
      <c r="I212" s="4">
        <f t="shared" si="7"/>
        <v>0</v>
      </c>
    </row>
    <row r="213" spans="1:9" x14ac:dyDescent="0.25">
      <c r="A213" t="s">
        <v>617</v>
      </c>
      <c r="B213" t="s">
        <v>254</v>
      </c>
      <c r="C213" t="s">
        <v>238</v>
      </c>
      <c r="D213">
        <f>COUNTIF('FP7 - organisations'!F:F,A213)</f>
        <v>1</v>
      </c>
      <c r="E213" s="4">
        <f>SUMIF('FP7 - organisations'!F:F,A213,'FP7 - organisations'!J:J)</f>
        <v>252726.25</v>
      </c>
      <c r="F213">
        <f>COUNTIF('H2020 - organisations'!F:F,A213)</f>
        <v>0</v>
      </c>
      <c r="G213" s="4">
        <f>SUMIF('H2020 - organisations'!F:F,A213,'H2020 - organisations'!J:J)</f>
        <v>0</v>
      </c>
      <c r="H213">
        <f t="shared" si="6"/>
        <v>1</v>
      </c>
      <c r="I213" s="4">
        <f t="shared" si="7"/>
        <v>252726.25</v>
      </c>
    </row>
    <row r="214" spans="1:9" x14ac:dyDescent="0.25">
      <c r="A214" t="s">
        <v>1889</v>
      </c>
      <c r="B214" t="s">
        <v>225</v>
      </c>
      <c r="C214" t="s">
        <v>57</v>
      </c>
      <c r="D214">
        <f>COUNTIF('FP7 - organisations'!F:F,A214)</f>
        <v>1</v>
      </c>
      <c r="E214" s="4">
        <f>SUMIF('FP7 - organisations'!F:F,A214,'FP7 - organisations'!J:J)</f>
        <v>164943.20000000001</v>
      </c>
      <c r="F214">
        <f>COUNTIF('H2020 - organisations'!F:F,A214)</f>
        <v>0</v>
      </c>
      <c r="G214" s="4">
        <f>SUMIF('H2020 - organisations'!F:F,A214,'H2020 - organisations'!J:J)</f>
        <v>0</v>
      </c>
      <c r="H214">
        <f t="shared" si="6"/>
        <v>1</v>
      </c>
      <c r="I214" s="4">
        <f t="shared" si="7"/>
        <v>164943.20000000001</v>
      </c>
    </row>
    <row r="215" spans="1:9" x14ac:dyDescent="0.25">
      <c r="A215" t="s">
        <v>2713</v>
      </c>
      <c r="B215" t="s">
        <v>232</v>
      </c>
      <c r="C215" t="s">
        <v>285</v>
      </c>
      <c r="D215">
        <f>COUNTIF('FP7 - organisations'!F:F,A215)</f>
        <v>1</v>
      </c>
      <c r="E215" s="4">
        <f>SUMIF('FP7 - organisations'!F:F,A215,'FP7 - organisations'!J:J)</f>
        <v>289918.25</v>
      </c>
      <c r="F215">
        <f>COUNTIF('H2020 - organisations'!F:F,A215)</f>
        <v>0</v>
      </c>
      <c r="G215" s="4">
        <f>SUMIF('H2020 - organisations'!F:F,A215,'H2020 - organisations'!J:J)</f>
        <v>0</v>
      </c>
      <c r="H215">
        <f t="shared" si="6"/>
        <v>1</v>
      </c>
      <c r="I215" s="4">
        <f t="shared" si="7"/>
        <v>289918.25</v>
      </c>
    </row>
    <row r="216" spans="1:9" x14ac:dyDescent="0.25">
      <c r="A216" t="s">
        <v>2706</v>
      </c>
      <c r="B216" t="s">
        <v>232</v>
      </c>
      <c r="C216" t="s">
        <v>57</v>
      </c>
      <c r="D216">
        <f>COUNTIF('FP7 - organisations'!F:F,A216)</f>
        <v>1</v>
      </c>
      <c r="E216" s="4">
        <f>SUMIF('FP7 - organisations'!F:F,A216,'FP7 - organisations'!J:J)</f>
        <v>338869.25</v>
      </c>
      <c r="F216">
        <f>COUNTIF('H2020 - organisations'!F:F,A216)</f>
        <v>0</v>
      </c>
      <c r="G216" s="4">
        <f>SUMIF('H2020 - organisations'!F:F,A216,'H2020 - organisations'!J:J)</f>
        <v>0</v>
      </c>
      <c r="H216">
        <f t="shared" si="6"/>
        <v>1</v>
      </c>
      <c r="I216" s="4">
        <f t="shared" si="7"/>
        <v>338869.25</v>
      </c>
    </row>
    <row r="217" spans="1:9" x14ac:dyDescent="0.25">
      <c r="A217" t="s">
        <v>2700</v>
      </c>
      <c r="B217" t="s">
        <v>232</v>
      </c>
      <c r="C217" t="s">
        <v>113</v>
      </c>
      <c r="D217">
        <f>COUNTIF('FP7 - organisations'!F:F,A217)</f>
        <v>1</v>
      </c>
      <c r="E217" s="4">
        <f>SUMIF('FP7 - organisations'!F:F,A217,'FP7 - organisations'!J:J)</f>
        <v>492140</v>
      </c>
      <c r="F217">
        <f>COUNTIF('H2020 - organisations'!F:F,A217)</f>
        <v>0</v>
      </c>
      <c r="G217" s="4">
        <f>SUMIF('H2020 - organisations'!F:F,A217,'H2020 - organisations'!J:J)</f>
        <v>0</v>
      </c>
      <c r="H217">
        <f t="shared" si="6"/>
        <v>1</v>
      </c>
      <c r="I217" s="4">
        <f t="shared" si="7"/>
        <v>492140</v>
      </c>
    </row>
    <row r="218" spans="1:9" x14ac:dyDescent="0.25">
      <c r="A218" t="s">
        <v>2694</v>
      </c>
      <c r="B218" t="s">
        <v>232</v>
      </c>
      <c r="C218" t="s">
        <v>95</v>
      </c>
      <c r="D218">
        <f>COUNTIF('FP7 - organisations'!F:F,A218)</f>
        <v>1</v>
      </c>
      <c r="E218" s="4">
        <f>SUMIF('FP7 - organisations'!F:F,A218,'FP7 - organisations'!J:J)</f>
        <v>130589.8</v>
      </c>
      <c r="F218">
        <f>COUNTIF('H2020 - organisations'!F:F,A218)</f>
        <v>0</v>
      </c>
      <c r="G218" s="4">
        <f>SUMIF('H2020 - organisations'!F:F,A218,'H2020 - organisations'!J:J)</f>
        <v>0</v>
      </c>
      <c r="H218">
        <f t="shared" si="6"/>
        <v>1</v>
      </c>
      <c r="I218" s="4">
        <f t="shared" si="7"/>
        <v>130589.8</v>
      </c>
    </row>
    <row r="219" spans="1:9" x14ac:dyDescent="0.25">
      <c r="A219" t="s">
        <v>1681</v>
      </c>
      <c r="B219" t="s">
        <v>225</v>
      </c>
      <c r="C219" t="s">
        <v>57</v>
      </c>
      <c r="D219">
        <f>COUNTIF('FP7 - organisations'!F:F,A219)</f>
        <v>1</v>
      </c>
      <c r="E219" s="4">
        <f>SUMIF('FP7 - organisations'!F:F,A219,'FP7 - organisations'!J:J)</f>
        <v>206784</v>
      </c>
      <c r="F219">
        <f>COUNTIF('H2020 - organisations'!F:F,A219)</f>
        <v>0</v>
      </c>
      <c r="G219" s="4">
        <f>SUMIF('H2020 - organisations'!F:F,A219,'H2020 - organisations'!J:J)</f>
        <v>0</v>
      </c>
      <c r="H219">
        <f t="shared" si="6"/>
        <v>1</v>
      </c>
      <c r="I219" s="4">
        <f t="shared" si="7"/>
        <v>206784</v>
      </c>
    </row>
    <row r="220" spans="1:9" x14ac:dyDescent="0.25">
      <c r="A220" t="s">
        <v>2684</v>
      </c>
      <c r="B220" t="s">
        <v>230</v>
      </c>
      <c r="C220" t="s">
        <v>24</v>
      </c>
      <c r="D220">
        <f>COUNTIF('FP7 - organisations'!F:F,A220)</f>
        <v>1</v>
      </c>
      <c r="E220" s="4">
        <f>SUMIF('FP7 - organisations'!F:F,A220,'FP7 - organisations'!J:J)</f>
        <v>97650</v>
      </c>
      <c r="F220">
        <f>COUNTIF('H2020 - organisations'!F:F,A220)</f>
        <v>0</v>
      </c>
      <c r="G220" s="4">
        <f>SUMIF('H2020 - organisations'!F:F,A220,'H2020 - organisations'!J:J)</f>
        <v>0</v>
      </c>
      <c r="H220">
        <f t="shared" si="6"/>
        <v>1</v>
      </c>
      <c r="I220" s="4">
        <f t="shared" si="7"/>
        <v>97650</v>
      </c>
    </row>
    <row r="221" spans="1:9" x14ac:dyDescent="0.25">
      <c r="A221" t="s">
        <v>2407</v>
      </c>
      <c r="B221" t="s">
        <v>232</v>
      </c>
      <c r="C221" t="s">
        <v>68</v>
      </c>
      <c r="D221">
        <f>COUNTIF('FP7 - organisations'!F:F,A221)</f>
        <v>1</v>
      </c>
      <c r="E221" s="4">
        <f>SUMIF('FP7 - organisations'!F:F,A221,'FP7 - organisations'!J:J)</f>
        <v>119484.14</v>
      </c>
      <c r="F221">
        <f>COUNTIF('H2020 - organisations'!F:F,A221)</f>
        <v>0</v>
      </c>
      <c r="G221" s="4">
        <f>SUMIF('H2020 - organisations'!F:F,A221,'H2020 - organisations'!J:J)</f>
        <v>0</v>
      </c>
      <c r="H221">
        <f t="shared" si="6"/>
        <v>1</v>
      </c>
      <c r="I221" s="4">
        <f t="shared" si="7"/>
        <v>119484.14</v>
      </c>
    </row>
    <row r="222" spans="1:9" x14ac:dyDescent="0.25">
      <c r="A222" t="s">
        <v>2671</v>
      </c>
      <c r="B222" t="s">
        <v>232</v>
      </c>
      <c r="C222" t="s">
        <v>332</v>
      </c>
      <c r="D222">
        <f>COUNTIF('FP7 - organisations'!F:F,A222)</f>
        <v>1</v>
      </c>
      <c r="E222" s="4">
        <f>SUMIF('FP7 - organisations'!F:F,A222,'FP7 - organisations'!J:J)</f>
        <v>366469</v>
      </c>
      <c r="F222">
        <f>COUNTIF('H2020 - organisations'!F:F,A222)</f>
        <v>0</v>
      </c>
      <c r="G222" s="4">
        <f>SUMIF('H2020 - organisations'!F:F,A222,'H2020 - organisations'!J:J)</f>
        <v>0</v>
      </c>
      <c r="H222">
        <f t="shared" si="6"/>
        <v>1</v>
      </c>
      <c r="I222" s="4">
        <f t="shared" si="7"/>
        <v>366469</v>
      </c>
    </row>
    <row r="223" spans="1:9" x14ac:dyDescent="0.25">
      <c r="A223" t="s">
        <v>2665</v>
      </c>
      <c r="B223" t="s">
        <v>254</v>
      </c>
      <c r="C223" t="s">
        <v>57</v>
      </c>
      <c r="D223">
        <f>COUNTIF('FP7 - organisations'!F:F,A223)</f>
        <v>1</v>
      </c>
      <c r="E223" s="4">
        <f>SUMIF('FP7 - organisations'!F:F,A223,'FP7 - organisations'!J:J)</f>
        <v>592812.5</v>
      </c>
      <c r="F223">
        <f>COUNTIF('H2020 - organisations'!F:F,A223)</f>
        <v>0</v>
      </c>
      <c r="G223" s="4">
        <f>SUMIF('H2020 - organisations'!F:F,A223,'H2020 - organisations'!J:J)</f>
        <v>0</v>
      </c>
      <c r="H223">
        <f t="shared" si="6"/>
        <v>1</v>
      </c>
      <c r="I223" s="4">
        <f t="shared" si="7"/>
        <v>592812.5</v>
      </c>
    </row>
    <row r="224" spans="1:9" x14ac:dyDescent="0.25">
      <c r="A224" t="s">
        <v>2656</v>
      </c>
      <c r="B224" t="s">
        <v>232</v>
      </c>
      <c r="C224" t="s">
        <v>231</v>
      </c>
      <c r="D224">
        <f>COUNTIF('FP7 - organisations'!F:F,A224)</f>
        <v>1</v>
      </c>
      <c r="E224" s="4">
        <f>SUMIF('FP7 - organisations'!F:F,A224,'FP7 - organisations'!J:J)</f>
        <v>176721.6</v>
      </c>
      <c r="F224">
        <f>COUNTIF('H2020 - organisations'!F:F,A224)</f>
        <v>0</v>
      </c>
      <c r="G224" s="4">
        <f>SUMIF('H2020 - organisations'!F:F,A224,'H2020 - organisations'!J:J)</f>
        <v>0</v>
      </c>
      <c r="H224">
        <f t="shared" si="6"/>
        <v>1</v>
      </c>
      <c r="I224" s="4">
        <f t="shared" si="7"/>
        <v>176721.6</v>
      </c>
    </row>
    <row r="225" spans="1:9" x14ac:dyDescent="0.25">
      <c r="A225" t="s">
        <v>112</v>
      </c>
      <c r="B225" t="s">
        <v>232</v>
      </c>
      <c r="C225" t="s">
        <v>113</v>
      </c>
      <c r="D225">
        <f>COUNTIF('FP7 - organisations'!F:F,A225)</f>
        <v>1</v>
      </c>
      <c r="E225" s="4">
        <f>SUMIF('FP7 - organisations'!F:F,A225,'FP7 - organisations'!J:J)</f>
        <v>638809.16</v>
      </c>
      <c r="F225">
        <f>COUNTIF('H2020 - organisations'!F:F,A225)</f>
        <v>0</v>
      </c>
      <c r="G225" s="4">
        <f>SUMIF('H2020 - organisations'!F:F,A225,'H2020 - organisations'!J:J)</f>
        <v>0</v>
      </c>
      <c r="H225">
        <f t="shared" si="6"/>
        <v>1</v>
      </c>
      <c r="I225" s="4">
        <f t="shared" si="7"/>
        <v>638809.16</v>
      </c>
    </row>
    <row r="226" spans="1:9" x14ac:dyDescent="0.25">
      <c r="A226" t="s">
        <v>1113</v>
      </c>
      <c r="B226" t="s">
        <v>225</v>
      </c>
      <c r="C226" t="s">
        <v>250</v>
      </c>
      <c r="D226">
        <f>COUNTIF('FP7 - organisations'!F:F,A226)</f>
        <v>1</v>
      </c>
      <c r="E226" s="4">
        <f>SUMIF('FP7 - organisations'!F:F,A226,'FP7 - organisations'!J:J)</f>
        <v>204489</v>
      </c>
      <c r="F226">
        <f>COUNTIF('H2020 - organisations'!F:F,A226)</f>
        <v>0</v>
      </c>
      <c r="G226" s="4">
        <f>SUMIF('H2020 - organisations'!F:F,A226,'H2020 - organisations'!J:J)</f>
        <v>0</v>
      </c>
      <c r="H226">
        <f t="shared" si="6"/>
        <v>1</v>
      </c>
      <c r="I226" s="4">
        <f t="shared" si="7"/>
        <v>204489</v>
      </c>
    </row>
    <row r="227" spans="1:9" x14ac:dyDescent="0.25">
      <c r="A227" t="s">
        <v>2494</v>
      </c>
      <c r="B227" t="s">
        <v>232</v>
      </c>
      <c r="C227" t="s">
        <v>46</v>
      </c>
      <c r="D227">
        <f>COUNTIF('FP7 - organisations'!F:F,A227)</f>
        <v>1</v>
      </c>
      <c r="E227" s="4">
        <f>SUMIF('FP7 - organisations'!F:F,A227,'FP7 - organisations'!J:J)</f>
        <v>108472</v>
      </c>
      <c r="F227">
        <f>COUNTIF('H2020 - organisations'!F:F,A227)</f>
        <v>0</v>
      </c>
      <c r="G227" s="4">
        <f>SUMIF('H2020 - organisations'!F:F,A227,'H2020 - organisations'!J:J)</f>
        <v>0</v>
      </c>
      <c r="H227">
        <f t="shared" si="6"/>
        <v>1</v>
      </c>
      <c r="I227" s="4">
        <f t="shared" si="7"/>
        <v>108472</v>
      </c>
    </row>
    <row r="228" spans="1:9" x14ac:dyDescent="0.25">
      <c r="A228" t="s">
        <v>2211</v>
      </c>
      <c r="B228" t="s">
        <v>230</v>
      </c>
      <c r="C228" t="s">
        <v>35</v>
      </c>
      <c r="D228">
        <f>COUNTIF('FP7 - organisations'!F:F,A228)</f>
        <v>1</v>
      </c>
      <c r="E228" s="4">
        <f>SUMIF('FP7 - organisations'!F:F,A228,'FP7 - organisations'!J:J)</f>
        <v>141325</v>
      </c>
      <c r="F228">
        <f>COUNTIF('H2020 - organisations'!F:F,A228)</f>
        <v>0</v>
      </c>
      <c r="G228" s="4">
        <f>SUMIF('H2020 - organisations'!F:F,A228,'H2020 - organisations'!J:J)</f>
        <v>0</v>
      </c>
      <c r="H228">
        <f t="shared" si="6"/>
        <v>1</v>
      </c>
      <c r="I228" s="4">
        <f t="shared" si="7"/>
        <v>141325</v>
      </c>
    </row>
    <row r="229" spans="1:9" x14ac:dyDescent="0.25">
      <c r="A229" t="s">
        <v>2480</v>
      </c>
      <c r="B229" t="s">
        <v>232</v>
      </c>
      <c r="C229" t="s">
        <v>113</v>
      </c>
      <c r="D229">
        <f>COUNTIF('FP7 - organisations'!F:F,A229)</f>
        <v>1</v>
      </c>
      <c r="E229" s="4">
        <f>SUMIF('FP7 - organisations'!F:F,A229,'FP7 - organisations'!J:J)</f>
        <v>1003112</v>
      </c>
      <c r="F229">
        <f>COUNTIF('H2020 - organisations'!F:F,A229)</f>
        <v>0</v>
      </c>
      <c r="G229" s="4">
        <f>SUMIF('H2020 - organisations'!F:F,A229,'H2020 - organisations'!J:J)</f>
        <v>0</v>
      </c>
      <c r="H229">
        <f t="shared" si="6"/>
        <v>1</v>
      </c>
      <c r="I229" s="4">
        <f t="shared" si="7"/>
        <v>1003112</v>
      </c>
    </row>
    <row r="230" spans="1:9" x14ac:dyDescent="0.25">
      <c r="A230" t="s">
        <v>2469</v>
      </c>
      <c r="B230" t="s">
        <v>225</v>
      </c>
      <c r="C230" t="s">
        <v>113</v>
      </c>
      <c r="D230">
        <f>COUNTIF('FP7 - organisations'!F:F,A230)</f>
        <v>1</v>
      </c>
      <c r="E230" s="4">
        <f>SUMIF('FP7 - organisations'!F:F,A230,'FP7 - organisations'!J:J)</f>
        <v>726000</v>
      </c>
      <c r="F230">
        <f>COUNTIF('H2020 - organisations'!F:F,A230)</f>
        <v>1</v>
      </c>
      <c r="G230" s="4">
        <f>SUMIF('H2020 - organisations'!F:F,A230,'H2020 - organisations'!J:J)</f>
        <v>476574.14</v>
      </c>
      <c r="H230">
        <f t="shared" si="6"/>
        <v>2</v>
      </c>
      <c r="I230" s="4">
        <f t="shared" si="7"/>
        <v>1202574.1400000001</v>
      </c>
    </row>
    <row r="231" spans="1:9" x14ac:dyDescent="0.25">
      <c r="A231" t="s">
        <v>2461</v>
      </c>
      <c r="B231" t="s">
        <v>232</v>
      </c>
      <c r="C231" t="s">
        <v>35</v>
      </c>
      <c r="D231">
        <f>COUNTIF('FP7 - organisations'!F:F,A231)</f>
        <v>1</v>
      </c>
      <c r="E231" s="4">
        <f>SUMIF('FP7 - organisations'!F:F,A231,'FP7 - organisations'!J:J)</f>
        <v>313370</v>
      </c>
      <c r="F231">
        <f>COUNTIF('H2020 - organisations'!F:F,A231)</f>
        <v>0</v>
      </c>
      <c r="G231" s="4">
        <f>SUMIF('H2020 - organisations'!F:F,A231,'H2020 - organisations'!J:J)</f>
        <v>0</v>
      </c>
      <c r="H231">
        <f t="shared" si="6"/>
        <v>1</v>
      </c>
      <c r="I231" s="4">
        <f t="shared" si="7"/>
        <v>313370</v>
      </c>
    </row>
    <row r="232" spans="1:9" x14ac:dyDescent="0.25">
      <c r="A232" t="s">
        <v>2453</v>
      </c>
      <c r="B232" t="s">
        <v>230</v>
      </c>
      <c r="C232" t="s">
        <v>113</v>
      </c>
      <c r="D232">
        <f>COUNTIF('FP7 - organisations'!F:F,A232)</f>
        <v>1</v>
      </c>
      <c r="E232" s="4">
        <f>SUMIF('FP7 - organisations'!F:F,A232,'FP7 - organisations'!J:J)</f>
        <v>157020</v>
      </c>
      <c r="F232">
        <f>COUNTIF('H2020 - organisations'!F:F,A232)</f>
        <v>1</v>
      </c>
      <c r="G232" s="4">
        <f>SUMIF('H2020 - organisations'!F:F,A232,'H2020 - organisations'!J:J)</f>
        <v>386997.59</v>
      </c>
      <c r="H232">
        <f t="shared" si="6"/>
        <v>2</v>
      </c>
      <c r="I232" s="4">
        <f t="shared" si="7"/>
        <v>544017.59000000008</v>
      </c>
    </row>
    <row r="233" spans="1:9" x14ac:dyDescent="0.25">
      <c r="A233" t="s">
        <v>931</v>
      </c>
      <c r="B233" t="s">
        <v>254</v>
      </c>
      <c r="C233" t="s">
        <v>401</v>
      </c>
      <c r="D233">
        <f>COUNTIF('FP7 - organisations'!F:F,A233)</f>
        <v>1</v>
      </c>
      <c r="E233" s="4">
        <f>SUMIF('FP7 - organisations'!F:F,A233,'FP7 - organisations'!J:J)</f>
        <v>218270</v>
      </c>
      <c r="F233">
        <f>COUNTIF('H2020 - organisations'!F:F,A233)</f>
        <v>1</v>
      </c>
      <c r="G233" s="4">
        <f>SUMIF('H2020 - organisations'!F:F,A233,'H2020 - organisations'!J:J)</f>
        <v>193000.25</v>
      </c>
      <c r="H233">
        <f t="shared" si="6"/>
        <v>2</v>
      </c>
      <c r="I233" s="4">
        <f t="shared" si="7"/>
        <v>411270.25</v>
      </c>
    </row>
    <row r="234" spans="1:9" x14ac:dyDescent="0.25">
      <c r="A234" t="s">
        <v>1253</v>
      </c>
      <c r="B234" t="s">
        <v>232</v>
      </c>
      <c r="C234" t="s">
        <v>46</v>
      </c>
      <c r="D234">
        <f>COUNTIF('FP7 - organisations'!F:F,A234)</f>
        <v>1</v>
      </c>
      <c r="E234" s="4">
        <f>SUMIF('FP7 - organisations'!F:F,A234,'FP7 - organisations'!J:J)</f>
        <v>682697</v>
      </c>
      <c r="F234">
        <f>COUNTIF('H2020 - organisations'!F:F,A234)</f>
        <v>1</v>
      </c>
      <c r="G234" s="4">
        <f>SUMIF('H2020 - organisations'!F:F,A234,'H2020 - organisations'!J:J)</f>
        <v>429997.33</v>
      </c>
      <c r="H234">
        <f t="shared" si="6"/>
        <v>2</v>
      </c>
      <c r="I234" s="4">
        <f t="shared" si="7"/>
        <v>1112694.33</v>
      </c>
    </row>
    <row r="235" spans="1:9" x14ac:dyDescent="0.25">
      <c r="A235" t="s">
        <v>2437</v>
      </c>
      <c r="B235" t="s">
        <v>230</v>
      </c>
      <c r="C235" t="s">
        <v>245</v>
      </c>
      <c r="D235">
        <f>COUNTIF('FP7 - organisations'!F:F,A235)</f>
        <v>1</v>
      </c>
      <c r="E235" s="4">
        <f>SUMIF('FP7 - organisations'!F:F,A235,'FP7 - organisations'!J:J)</f>
        <v>68859.820000000007</v>
      </c>
      <c r="F235">
        <f>COUNTIF('H2020 - organisations'!F:F,A235)</f>
        <v>1</v>
      </c>
      <c r="G235" s="4">
        <f>SUMIF('H2020 - organisations'!F:F,A235,'H2020 - organisations'!J:J)</f>
        <v>87869.01</v>
      </c>
      <c r="H235">
        <f t="shared" si="6"/>
        <v>2</v>
      </c>
      <c r="I235" s="4">
        <f t="shared" si="7"/>
        <v>156728.83000000002</v>
      </c>
    </row>
    <row r="236" spans="1:9" x14ac:dyDescent="0.25">
      <c r="A236" t="s">
        <v>2422</v>
      </c>
      <c r="B236" t="s">
        <v>230</v>
      </c>
      <c r="C236" t="s">
        <v>245</v>
      </c>
      <c r="D236">
        <f>COUNTIF('FP7 - organisations'!F:F,A236)</f>
        <v>1</v>
      </c>
      <c r="E236" s="4">
        <f>SUMIF('FP7 - organisations'!F:F,A236,'FP7 - organisations'!J:J)</f>
        <v>100894</v>
      </c>
      <c r="F236">
        <f>COUNTIF('H2020 - organisations'!F:F,A236)</f>
        <v>1</v>
      </c>
      <c r="G236" s="4">
        <f>SUMIF('H2020 - organisations'!F:F,A236,'H2020 - organisations'!J:J)</f>
        <v>77687.5</v>
      </c>
      <c r="H236">
        <f t="shared" si="6"/>
        <v>2</v>
      </c>
      <c r="I236" s="4">
        <f t="shared" si="7"/>
        <v>178581.5</v>
      </c>
    </row>
    <row r="237" spans="1:9" x14ac:dyDescent="0.25">
      <c r="A237" t="s">
        <v>2341</v>
      </c>
      <c r="B237" t="s">
        <v>232</v>
      </c>
      <c r="C237" t="s">
        <v>46</v>
      </c>
      <c r="D237">
        <f>COUNTIF('FP7 - organisations'!F:F,A237)</f>
        <v>1</v>
      </c>
      <c r="E237" s="4">
        <f>SUMIF('FP7 - organisations'!F:F,A237,'FP7 - organisations'!J:J)</f>
        <v>253000</v>
      </c>
      <c r="F237">
        <f>COUNTIF('H2020 - organisations'!F:F,A237)</f>
        <v>0</v>
      </c>
      <c r="G237" s="4">
        <f>SUMIF('H2020 - organisations'!F:F,A237,'H2020 - organisations'!J:J)</f>
        <v>0</v>
      </c>
      <c r="H237">
        <f t="shared" si="6"/>
        <v>1</v>
      </c>
      <c r="I237" s="4">
        <f t="shared" si="7"/>
        <v>253000</v>
      </c>
    </row>
    <row r="238" spans="1:9" x14ac:dyDescent="0.25">
      <c r="A238" t="s">
        <v>2311</v>
      </c>
      <c r="B238" t="s">
        <v>232</v>
      </c>
      <c r="C238" t="s">
        <v>46</v>
      </c>
      <c r="D238">
        <f>COUNTIF('FP7 - organisations'!F:F,A238)</f>
        <v>1</v>
      </c>
      <c r="E238" s="4">
        <f>SUMIF('FP7 - organisations'!F:F,A238,'FP7 - organisations'!J:J)</f>
        <v>286473</v>
      </c>
      <c r="F238">
        <f>COUNTIF('H2020 - organisations'!F:F,A238)</f>
        <v>0</v>
      </c>
      <c r="G238" s="4">
        <f>SUMIF('H2020 - organisations'!F:F,A238,'H2020 - organisations'!J:J)</f>
        <v>0</v>
      </c>
      <c r="H238">
        <f t="shared" si="6"/>
        <v>1</v>
      </c>
      <c r="I238" s="4">
        <f t="shared" si="7"/>
        <v>286473</v>
      </c>
    </row>
    <row r="239" spans="1:9" x14ac:dyDescent="0.25">
      <c r="A239" t="s">
        <v>2294</v>
      </c>
      <c r="B239" t="s">
        <v>232</v>
      </c>
      <c r="C239" t="s">
        <v>113</v>
      </c>
      <c r="D239">
        <f>COUNTIF('FP7 - organisations'!F:F,A239)</f>
        <v>1</v>
      </c>
      <c r="E239" s="4">
        <f>SUMIF('FP7 - organisations'!F:F,A239,'FP7 - organisations'!J:J)</f>
        <v>290269</v>
      </c>
      <c r="F239">
        <f>COUNTIF('H2020 - organisations'!F:F,A239)</f>
        <v>0</v>
      </c>
      <c r="G239" s="4">
        <f>SUMIF('H2020 - organisations'!F:F,A239,'H2020 - organisations'!J:J)</f>
        <v>0</v>
      </c>
      <c r="H239">
        <f t="shared" si="6"/>
        <v>1</v>
      </c>
      <c r="I239" s="4">
        <f t="shared" si="7"/>
        <v>290269</v>
      </c>
    </row>
    <row r="240" spans="1:9" x14ac:dyDescent="0.25">
      <c r="A240" t="s">
        <v>752</v>
      </c>
      <c r="B240" t="s">
        <v>254</v>
      </c>
      <c r="C240" t="s">
        <v>46</v>
      </c>
      <c r="D240">
        <f>COUNTIF('FP7 - organisations'!F:F,A240)</f>
        <v>1</v>
      </c>
      <c r="E240" s="4">
        <f>SUMIF('FP7 - organisations'!F:F,A240,'FP7 - organisations'!J:J)</f>
        <v>299008</v>
      </c>
      <c r="F240">
        <f>COUNTIF('H2020 - organisations'!F:F,A240)</f>
        <v>0</v>
      </c>
      <c r="G240" s="4">
        <f>SUMIF('H2020 - organisations'!F:F,A240,'H2020 - organisations'!J:J)</f>
        <v>0</v>
      </c>
      <c r="H240">
        <f t="shared" si="6"/>
        <v>1</v>
      </c>
      <c r="I240" s="4">
        <f t="shared" si="7"/>
        <v>299008</v>
      </c>
    </row>
    <row r="241" spans="1:9" x14ac:dyDescent="0.25">
      <c r="A241" t="s">
        <v>2285</v>
      </c>
      <c r="B241" t="s">
        <v>232</v>
      </c>
      <c r="C241" t="s">
        <v>46</v>
      </c>
      <c r="D241">
        <f>COUNTIF('FP7 - organisations'!F:F,A241)</f>
        <v>1</v>
      </c>
      <c r="E241" s="4">
        <f>SUMIF('FP7 - organisations'!F:F,A241,'FP7 - organisations'!J:J)</f>
        <v>440954</v>
      </c>
      <c r="F241">
        <f>COUNTIF('H2020 - organisations'!F:F,A241)</f>
        <v>0</v>
      </c>
      <c r="G241" s="4">
        <f>SUMIF('H2020 - organisations'!F:F,A241,'H2020 - organisations'!J:J)</f>
        <v>0</v>
      </c>
      <c r="H241">
        <f t="shared" si="6"/>
        <v>1</v>
      </c>
      <c r="I241" s="4">
        <f t="shared" si="7"/>
        <v>440954</v>
      </c>
    </row>
    <row r="242" spans="1:9" x14ac:dyDescent="0.25">
      <c r="A242" t="s">
        <v>2277</v>
      </c>
      <c r="B242" t="s">
        <v>232</v>
      </c>
      <c r="C242" t="s">
        <v>113</v>
      </c>
      <c r="D242">
        <f>COUNTIF('FP7 - organisations'!F:F,A242)</f>
        <v>1</v>
      </c>
      <c r="E242" s="4">
        <f>SUMIF('FP7 - organisations'!F:F,A242,'FP7 - organisations'!J:J)</f>
        <v>363544</v>
      </c>
      <c r="F242">
        <f>COUNTIF('H2020 - organisations'!F:F,A242)</f>
        <v>0</v>
      </c>
      <c r="G242" s="4">
        <f>SUMIF('H2020 - organisations'!F:F,A242,'H2020 - organisations'!J:J)</f>
        <v>0</v>
      </c>
      <c r="H242">
        <f t="shared" si="6"/>
        <v>1</v>
      </c>
      <c r="I242" s="4">
        <f t="shared" si="7"/>
        <v>363544</v>
      </c>
    </row>
    <row r="243" spans="1:9" x14ac:dyDescent="0.25">
      <c r="A243" t="s">
        <v>2271</v>
      </c>
      <c r="B243" t="s">
        <v>232</v>
      </c>
      <c r="C243" t="s">
        <v>223</v>
      </c>
      <c r="D243">
        <f>COUNTIF('FP7 - organisations'!F:F,A243)</f>
        <v>1</v>
      </c>
      <c r="E243" s="4">
        <f>SUMIF('FP7 - organisations'!F:F,A243,'FP7 - organisations'!J:J)</f>
        <v>652040</v>
      </c>
      <c r="F243">
        <f>COUNTIF('H2020 - organisations'!F:F,A243)</f>
        <v>0</v>
      </c>
      <c r="G243" s="4">
        <f>SUMIF('H2020 - organisations'!F:F,A243,'H2020 - organisations'!J:J)</f>
        <v>0</v>
      </c>
      <c r="H243">
        <f t="shared" si="6"/>
        <v>1</v>
      </c>
      <c r="I243" s="4">
        <f t="shared" si="7"/>
        <v>652040</v>
      </c>
    </row>
    <row r="244" spans="1:9" x14ac:dyDescent="0.25">
      <c r="A244" t="s">
        <v>1002</v>
      </c>
      <c r="B244" t="s">
        <v>225</v>
      </c>
      <c r="C244" t="s">
        <v>46</v>
      </c>
      <c r="D244">
        <f>COUNTIF('FP7 - organisations'!F:F,A244)</f>
        <v>1</v>
      </c>
      <c r="E244" s="4">
        <f>SUMIF('FP7 - organisations'!F:F,A244,'FP7 - organisations'!J:J)</f>
        <v>347700</v>
      </c>
      <c r="F244">
        <f>COUNTIF('H2020 - organisations'!F:F,A244)</f>
        <v>0</v>
      </c>
      <c r="G244" s="4">
        <f>SUMIF('H2020 - organisations'!F:F,A244,'H2020 - organisations'!J:J)</f>
        <v>0</v>
      </c>
      <c r="H244">
        <f t="shared" si="6"/>
        <v>1</v>
      </c>
      <c r="I244" s="4">
        <f t="shared" si="7"/>
        <v>347700</v>
      </c>
    </row>
    <row r="245" spans="1:9" x14ac:dyDescent="0.25">
      <c r="A245" t="s">
        <v>2253</v>
      </c>
      <c r="B245" t="s">
        <v>232</v>
      </c>
      <c r="C245" t="s">
        <v>249</v>
      </c>
      <c r="D245">
        <f>COUNTIF('FP7 - organisations'!F:F,A245)</f>
        <v>1</v>
      </c>
      <c r="E245" s="4">
        <f>SUMIF('FP7 - organisations'!F:F,A245,'FP7 - organisations'!J:J)</f>
        <v>575560</v>
      </c>
      <c r="F245">
        <f>COUNTIF('H2020 - organisations'!F:F,A245)</f>
        <v>0</v>
      </c>
      <c r="G245" s="4">
        <f>SUMIF('H2020 - organisations'!F:F,A245,'H2020 - organisations'!J:J)</f>
        <v>0</v>
      </c>
      <c r="H245">
        <f t="shared" si="6"/>
        <v>1</v>
      </c>
      <c r="I245" s="4">
        <f t="shared" si="7"/>
        <v>575560</v>
      </c>
    </row>
    <row r="246" spans="1:9" x14ac:dyDescent="0.25">
      <c r="A246" t="s">
        <v>2248</v>
      </c>
      <c r="B246" t="s">
        <v>232</v>
      </c>
      <c r="C246" t="s">
        <v>332</v>
      </c>
      <c r="D246">
        <f>COUNTIF('FP7 - organisations'!F:F,A246)</f>
        <v>1</v>
      </c>
      <c r="E246" s="4">
        <f>SUMIF('FP7 - organisations'!F:F,A246,'FP7 - organisations'!J:J)</f>
        <v>835420</v>
      </c>
      <c r="F246">
        <f>COUNTIF('H2020 - organisations'!F:F,A246)</f>
        <v>0</v>
      </c>
      <c r="G246" s="4">
        <f>SUMIF('H2020 - organisations'!F:F,A246,'H2020 - organisations'!J:J)</f>
        <v>0</v>
      </c>
      <c r="H246">
        <f t="shared" si="6"/>
        <v>1</v>
      </c>
      <c r="I246" s="4">
        <f t="shared" si="7"/>
        <v>835420</v>
      </c>
    </row>
    <row r="247" spans="1:9" x14ac:dyDescent="0.25">
      <c r="A247" t="s">
        <v>2241</v>
      </c>
      <c r="B247" t="s">
        <v>232</v>
      </c>
      <c r="C247" t="s">
        <v>332</v>
      </c>
      <c r="D247">
        <f>COUNTIF('FP7 - organisations'!F:F,A247)</f>
        <v>1</v>
      </c>
      <c r="E247" s="4">
        <f>SUMIF('FP7 - organisations'!F:F,A247,'FP7 - organisations'!J:J)</f>
        <v>200000</v>
      </c>
      <c r="F247">
        <f>COUNTIF('H2020 - organisations'!F:F,A247)</f>
        <v>0</v>
      </c>
      <c r="G247" s="4">
        <f>SUMIF('H2020 - organisations'!F:F,A247,'H2020 - organisations'!J:J)</f>
        <v>0</v>
      </c>
      <c r="H247">
        <f t="shared" si="6"/>
        <v>1</v>
      </c>
      <c r="I247" s="4">
        <f t="shared" si="7"/>
        <v>200000</v>
      </c>
    </row>
    <row r="248" spans="1:9" x14ac:dyDescent="0.25">
      <c r="A248" t="s">
        <v>2234</v>
      </c>
      <c r="B248" t="s">
        <v>232</v>
      </c>
      <c r="C248" t="s">
        <v>249</v>
      </c>
      <c r="D248">
        <f>COUNTIF('FP7 - organisations'!F:F,A248)</f>
        <v>1</v>
      </c>
      <c r="E248" s="4">
        <f>SUMIF('FP7 - organisations'!F:F,A248,'FP7 - organisations'!J:J)</f>
        <v>214000</v>
      </c>
      <c r="F248">
        <f>COUNTIF('H2020 - organisations'!F:F,A248)</f>
        <v>0</v>
      </c>
      <c r="G248" s="4">
        <f>SUMIF('H2020 - organisations'!F:F,A248,'H2020 - organisations'!J:J)</f>
        <v>0</v>
      </c>
      <c r="H248">
        <f t="shared" si="6"/>
        <v>1</v>
      </c>
      <c r="I248" s="4">
        <f t="shared" si="7"/>
        <v>214000</v>
      </c>
    </row>
    <row r="249" spans="1:9" x14ac:dyDescent="0.25">
      <c r="A249" t="s">
        <v>2139</v>
      </c>
      <c r="B249" t="s">
        <v>232</v>
      </c>
      <c r="C249" t="s">
        <v>274</v>
      </c>
      <c r="D249">
        <f>COUNTIF('FP7 - organisations'!F:F,A249)</f>
        <v>1</v>
      </c>
      <c r="E249" s="4">
        <f>SUMIF('FP7 - organisations'!F:F,A249,'FP7 - organisations'!J:J)</f>
        <v>80440</v>
      </c>
      <c r="F249">
        <f>COUNTIF('H2020 - organisations'!F:F,A249)</f>
        <v>0</v>
      </c>
      <c r="G249" s="4">
        <f>SUMIF('H2020 - organisations'!F:F,A249,'H2020 - organisations'!J:J)</f>
        <v>0</v>
      </c>
      <c r="H249">
        <f t="shared" si="6"/>
        <v>1</v>
      </c>
      <c r="I249" s="4">
        <f t="shared" si="7"/>
        <v>80440</v>
      </c>
    </row>
    <row r="250" spans="1:9" x14ac:dyDescent="0.25">
      <c r="A250" t="s">
        <v>2123</v>
      </c>
      <c r="B250" t="s">
        <v>232</v>
      </c>
      <c r="C250" t="s">
        <v>46</v>
      </c>
      <c r="D250">
        <f>COUNTIF('FP7 - organisations'!F:F,A250)</f>
        <v>1</v>
      </c>
      <c r="E250" s="4">
        <f>SUMIF('FP7 - organisations'!F:F,A250,'FP7 - organisations'!J:J)</f>
        <v>328251.3</v>
      </c>
      <c r="F250">
        <f>COUNTIF('H2020 - organisations'!F:F,A250)</f>
        <v>0</v>
      </c>
      <c r="G250" s="4">
        <f>SUMIF('H2020 - organisations'!F:F,A250,'H2020 - organisations'!J:J)</f>
        <v>0</v>
      </c>
      <c r="H250">
        <f t="shared" si="6"/>
        <v>1</v>
      </c>
      <c r="I250" s="4">
        <f t="shared" si="7"/>
        <v>328251.3</v>
      </c>
    </row>
    <row r="251" spans="1:9" x14ac:dyDescent="0.25">
      <c r="A251" t="s">
        <v>982</v>
      </c>
      <c r="B251" t="s">
        <v>230</v>
      </c>
      <c r="C251" t="s">
        <v>229</v>
      </c>
      <c r="D251">
        <f>COUNTIF('FP7 - organisations'!F:F,A251)</f>
        <v>1</v>
      </c>
      <c r="E251" s="4">
        <f>SUMIF('FP7 - organisations'!F:F,A251,'FP7 - organisations'!J:J)</f>
        <v>87750</v>
      </c>
      <c r="F251">
        <f>COUNTIF('H2020 - organisations'!F:F,A251)</f>
        <v>0</v>
      </c>
      <c r="G251" s="4">
        <f>SUMIF('H2020 - organisations'!F:F,A251,'H2020 - organisations'!J:J)</f>
        <v>0</v>
      </c>
      <c r="H251">
        <f t="shared" si="6"/>
        <v>1</v>
      </c>
      <c r="I251" s="4">
        <f t="shared" si="7"/>
        <v>87750</v>
      </c>
    </row>
    <row r="252" spans="1:9" x14ac:dyDescent="0.25">
      <c r="A252" t="s">
        <v>2097</v>
      </c>
      <c r="B252" t="s">
        <v>232</v>
      </c>
      <c r="C252" t="s">
        <v>113</v>
      </c>
      <c r="D252">
        <f>COUNTIF('FP7 - organisations'!F:F,A252)</f>
        <v>1</v>
      </c>
      <c r="E252" s="4">
        <f>SUMIF('FP7 - organisations'!F:F,A252,'FP7 - organisations'!J:J)</f>
        <v>800729</v>
      </c>
      <c r="F252">
        <f>COUNTIF('H2020 - organisations'!F:F,A252)</f>
        <v>0</v>
      </c>
      <c r="G252" s="4">
        <f>SUMIF('H2020 - organisations'!F:F,A252,'H2020 - organisations'!J:J)</f>
        <v>0</v>
      </c>
      <c r="H252">
        <f t="shared" si="6"/>
        <v>1</v>
      </c>
      <c r="I252" s="4">
        <f t="shared" si="7"/>
        <v>800729</v>
      </c>
    </row>
    <row r="253" spans="1:9" x14ac:dyDescent="0.25">
      <c r="A253" t="s">
        <v>2090</v>
      </c>
      <c r="B253" t="s">
        <v>232</v>
      </c>
      <c r="C253" t="s">
        <v>46</v>
      </c>
      <c r="D253">
        <f>COUNTIF('FP7 - organisations'!F:F,A253)</f>
        <v>1</v>
      </c>
      <c r="E253" s="4">
        <f>SUMIF('FP7 - organisations'!F:F,A253,'FP7 - organisations'!J:J)</f>
        <v>450590</v>
      </c>
      <c r="F253">
        <f>COUNTIF('H2020 - organisations'!F:F,A253)</f>
        <v>0</v>
      </c>
      <c r="G253" s="4">
        <f>SUMIF('H2020 - organisations'!F:F,A253,'H2020 - organisations'!J:J)</f>
        <v>0</v>
      </c>
      <c r="H253">
        <f t="shared" si="6"/>
        <v>1</v>
      </c>
      <c r="I253" s="4">
        <f t="shared" si="7"/>
        <v>450590</v>
      </c>
    </row>
    <row r="254" spans="1:9" x14ac:dyDescent="0.25">
      <c r="A254" t="s">
        <v>2082</v>
      </c>
      <c r="B254" t="s">
        <v>232</v>
      </c>
      <c r="C254" t="s">
        <v>57</v>
      </c>
      <c r="D254">
        <f>COUNTIF('FP7 - organisations'!F:F,A254)</f>
        <v>1</v>
      </c>
      <c r="E254" s="4">
        <f>SUMIF('FP7 - organisations'!F:F,A254,'FP7 - organisations'!J:J)</f>
        <v>845628</v>
      </c>
      <c r="F254">
        <f>COUNTIF('H2020 - organisations'!F:F,A254)</f>
        <v>0</v>
      </c>
      <c r="G254" s="4">
        <f>SUMIF('H2020 - organisations'!F:F,A254,'H2020 - organisations'!J:J)</f>
        <v>0</v>
      </c>
      <c r="H254">
        <f t="shared" si="6"/>
        <v>1</v>
      </c>
      <c r="I254" s="4">
        <f t="shared" si="7"/>
        <v>845628</v>
      </c>
    </row>
    <row r="255" spans="1:9" x14ac:dyDescent="0.25">
      <c r="A255" t="s">
        <v>1920</v>
      </c>
      <c r="B255" t="s">
        <v>232</v>
      </c>
      <c r="C255" t="s">
        <v>46</v>
      </c>
      <c r="D255">
        <f>COUNTIF('FP7 - organisations'!F:F,A255)</f>
        <v>1</v>
      </c>
      <c r="E255" s="4">
        <f>SUMIF('FP7 - organisations'!F:F,A255,'FP7 - organisations'!J:J)</f>
        <v>620400</v>
      </c>
      <c r="F255">
        <f>COUNTIF('H2020 - organisations'!F:F,A255)</f>
        <v>0</v>
      </c>
      <c r="G255" s="4">
        <f>SUMIF('H2020 - organisations'!F:F,A255,'H2020 - organisations'!J:J)</f>
        <v>0</v>
      </c>
      <c r="H255">
        <f t="shared" si="6"/>
        <v>1</v>
      </c>
      <c r="I255" s="4">
        <f t="shared" si="7"/>
        <v>620400</v>
      </c>
    </row>
    <row r="256" spans="1:9" x14ac:dyDescent="0.25">
      <c r="A256" t="s">
        <v>854</v>
      </c>
      <c r="B256" t="s">
        <v>232</v>
      </c>
      <c r="C256" t="s">
        <v>274</v>
      </c>
      <c r="D256">
        <f>COUNTIF('FP7 - organisations'!F:F,A256)</f>
        <v>0</v>
      </c>
      <c r="E256" s="4">
        <f>SUMIF('FP7 - organisations'!F:F,A256,'FP7 - organisations'!J:J)</f>
        <v>0</v>
      </c>
      <c r="F256">
        <f>COUNTIF('H2020 - organisations'!F:F,A256)</f>
        <v>2</v>
      </c>
      <c r="G256" s="4">
        <f>SUMIF('H2020 - organisations'!F:F,A256,'H2020 - organisations'!J:J)</f>
        <v>1159172</v>
      </c>
      <c r="H256">
        <f t="shared" si="6"/>
        <v>2</v>
      </c>
      <c r="I256" s="4">
        <f t="shared" si="7"/>
        <v>1159172</v>
      </c>
    </row>
    <row r="257" spans="1:9" x14ac:dyDescent="0.25">
      <c r="A257" t="s">
        <v>2004</v>
      </c>
      <c r="B257" t="s">
        <v>232</v>
      </c>
      <c r="C257" t="s">
        <v>332</v>
      </c>
      <c r="D257">
        <f>COUNTIF('FP7 - organisations'!F:F,A257)</f>
        <v>1</v>
      </c>
      <c r="E257" s="4">
        <f>SUMIF('FP7 - organisations'!F:F,A257,'FP7 - organisations'!J:J)</f>
        <v>19100.099999999999</v>
      </c>
      <c r="F257">
        <f>COUNTIF('H2020 - organisations'!F:F,A257)</f>
        <v>0</v>
      </c>
      <c r="G257" s="4">
        <f>SUMIF('H2020 - organisations'!F:F,A257,'H2020 - organisations'!J:J)</f>
        <v>0</v>
      </c>
      <c r="H257">
        <f t="shared" si="6"/>
        <v>1</v>
      </c>
      <c r="I257" s="4">
        <f t="shared" si="7"/>
        <v>19100.099999999999</v>
      </c>
    </row>
    <row r="258" spans="1:9" x14ac:dyDescent="0.25">
      <c r="A258" t="s">
        <v>1995</v>
      </c>
      <c r="B258" t="s">
        <v>230</v>
      </c>
      <c r="C258" t="s">
        <v>35</v>
      </c>
      <c r="D258">
        <f>COUNTIF('FP7 - organisations'!F:F,A258)</f>
        <v>1</v>
      </c>
      <c r="E258" s="4">
        <f>SUMIF('FP7 - organisations'!F:F,A258,'FP7 - organisations'!J:J)</f>
        <v>324573.48</v>
      </c>
      <c r="F258">
        <f>COUNTIF('H2020 - organisations'!F:F,A258)</f>
        <v>0</v>
      </c>
      <c r="G258" s="4">
        <f>SUMIF('H2020 - organisations'!F:F,A258,'H2020 - organisations'!J:J)</f>
        <v>0</v>
      </c>
      <c r="H258">
        <f t="shared" ref="H258:H321" si="8">SUM(D258,F258)</f>
        <v>1</v>
      </c>
      <c r="I258" s="4">
        <f t="shared" ref="I258:I321" si="9">SUM(E258,G258)</f>
        <v>324573.48</v>
      </c>
    </row>
    <row r="259" spans="1:9" x14ac:dyDescent="0.25">
      <c r="A259" t="s">
        <v>1637</v>
      </c>
      <c r="B259" t="s">
        <v>232</v>
      </c>
      <c r="C259" t="s">
        <v>35</v>
      </c>
      <c r="D259">
        <f>COUNTIF('FP7 - organisations'!F:F,A259)</f>
        <v>1</v>
      </c>
      <c r="E259" s="4">
        <f>SUMIF('FP7 - organisations'!F:F,A259,'FP7 - organisations'!J:J)</f>
        <v>386523</v>
      </c>
      <c r="F259">
        <f>COUNTIF('H2020 - organisations'!F:F,A259)</f>
        <v>0</v>
      </c>
      <c r="G259" s="4">
        <f>SUMIF('H2020 - organisations'!F:F,A259,'H2020 - organisations'!J:J)</f>
        <v>0</v>
      </c>
      <c r="H259">
        <f t="shared" si="8"/>
        <v>1</v>
      </c>
      <c r="I259" s="4">
        <f t="shared" si="9"/>
        <v>386523</v>
      </c>
    </row>
    <row r="260" spans="1:9" x14ac:dyDescent="0.25">
      <c r="A260" t="s">
        <v>916</v>
      </c>
      <c r="B260" t="s">
        <v>232</v>
      </c>
      <c r="C260" t="s">
        <v>332</v>
      </c>
      <c r="D260">
        <f>COUNTIF('FP7 - organisations'!F:F,A260)</f>
        <v>1</v>
      </c>
      <c r="E260" s="4">
        <f>SUMIF('FP7 - organisations'!F:F,A260,'FP7 - organisations'!J:J)</f>
        <v>184003.8</v>
      </c>
      <c r="F260">
        <f>COUNTIF('H2020 - organisations'!F:F,A260)</f>
        <v>0</v>
      </c>
      <c r="G260" s="4">
        <f>SUMIF('H2020 - organisations'!F:F,A260,'H2020 - organisations'!J:J)</f>
        <v>0</v>
      </c>
      <c r="H260">
        <f t="shared" si="8"/>
        <v>1</v>
      </c>
      <c r="I260" s="4">
        <f t="shared" si="9"/>
        <v>184003.8</v>
      </c>
    </row>
    <row r="261" spans="1:9" x14ac:dyDescent="0.25">
      <c r="A261" t="s">
        <v>1975</v>
      </c>
      <c r="B261" t="s">
        <v>232</v>
      </c>
      <c r="C261" t="s">
        <v>68</v>
      </c>
      <c r="D261">
        <f>COUNTIF('FP7 - organisations'!F:F,A261)</f>
        <v>1</v>
      </c>
      <c r="E261" s="4">
        <f>SUMIF('FP7 - organisations'!F:F,A261,'FP7 - organisations'!J:J)</f>
        <v>146265</v>
      </c>
      <c r="F261">
        <f>COUNTIF('H2020 - organisations'!F:F,A261)</f>
        <v>0</v>
      </c>
      <c r="G261" s="4">
        <f>SUMIF('H2020 - organisations'!F:F,A261,'H2020 - organisations'!J:J)</f>
        <v>0</v>
      </c>
      <c r="H261">
        <f t="shared" si="8"/>
        <v>1</v>
      </c>
      <c r="I261" s="4">
        <f t="shared" si="9"/>
        <v>146265</v>
      </c>
    </row>
    <row r="262" spans="1:9" x14ac:dyDescent="0.25">
      <c r="A262" t="s">
        <v>1426</v>
      </c>
      <c r="B262" t="s">
        <v>232</v>
      </c>
      <c r="C262" t="s">
        <v>245</v>
      </c>
      <c r="D262">
        <f>COUNTIF('FP7 - organisations'!F:F,A262)</f>
        <v>1</v>
      </c>
      <c r="E262" s="4">
        <f>SUMIF('FP7 - organisations'!F:F,A262,'FP7 - organisations'!J:J)</f>
        <v>138267</v>
      </c>
      <c r="F262">
        <f>COUNTIF('H2020 - organisations'!F:F,A262)</f>
        <v>0</v>
      </c>
      <c r="G262" s="4">
        <f>SUMIF('H2020 - organisations'!F:F,A262,'H2020 - organisations'!J:J)</f>
        <v>0</v>
      </c>
      <c r="H262">
        <f t="shared" si="8"/>
        <v>1</v>
      </c>
      <c r="I262" s="4">
        <f t="shared" si="9"/>
        <v>138267</v>
      </c>
    </row>
    <row r="263" spans="1:9" x14ac:dyDescent="0.25">
      <c r="A263" t="s">
        <v>1667</v>
      </c>
      <c r="B263" t="s">
        <v>254</v>
      </c>
      <c r="C263" t="s">
        <v>332</v>
      </c>
      <c r="D263">
        <f>COUNTIF('FP7 - organisations'!F:F,A263)</f>
        <v>1</v>
      </c>
      <c r="E263" s="4">
        <f>SUMIF('FP7 - organisations'!F:F,A263,'FP7 - organisations'!J:J)</f>
        <v>224411.17</v>
      </c>
      <c r="F263">
        <f>COUNTIF('H2020 - organisations'!F:F,A263)</f>
        <v>0</v>
      </c>
      <c r="G263" s="4">
        <f>SUMIF('H2020 - organisations'!F:F,A263,'H2020 - organisations'!J:J)</f>
        <v>0</v>
      </c>
      <c r="H263">
        <f t="shared" si="8"/>
        <v>1</v>
      </c>
      <c r="I263" s="4">
        <f t="shared" si="9"/>
        <v>224411.17</v>
      </c>
    </row>
    <row r="264" spans="1:9" x14ac:dyDescent="0.25">
      <c r="A264" t="s">
        <v>1965</v>
      </c>
      <c r="B264" t="s">
        <v>232</v>
      </c>
      <c r="C264" t="s">
        <v>332</v>
      </c>
      <c r="D264">
        <f>COUNTIF('FP7 - organisations'!F:F,A264)</f>
        <v>1</v>
      </c>
      <c r="E264" s="4">
        <f>SUMIF('FP7 - organisations'!F:F,A264,'FP7 - organisations'!J:J)</f>
        <v>315362.84000000003</v>
      </c>
      <c r="F264">
        <f>COUNTIF('H2020 - organisations'!F:F,A264)</f>
        <v>0</v>
      </c>
      <c r="G264" s="4">
        <f>SUMIF('H2020 - organisations'!F:F,A264,'H2020 - organisations'!J:J)</f>
        <v>0</v>
      </c>
      <c r="H264">
        <f t="shared" si="8"/>
        <v>1</v>
      </c>
      <c r="I264" s="4">
        <f t="shared" si="9"/>
        <v>315362.84000000003</v>
      </c>
    </row>
    <row r="265" spans="1:9" x14ac:dyDescent="0.25">
      <c r="A265" t="s">
        <v>1959</v>
      </c>
      <c r="B265" t="s">
        <v>232</v>
      </c>
      <c r="C265" t="s">
        <v>332</v>
      </c>
      <c r="D265">
        <f>COUNTIF('FP7 - organisations'!F:F,A265)</f>
        <v>1</v>
      </c>
      <c r="E265" s="4">
        <f>SUMIF('FP7 - organisations'!F:F,A265,'FP7 - organisations'!J:J)</f>
        <v>3012.16</v>
      </c>
      <c r="F265">
        <f>COUNTIF('H2020 - organisations'!F:F,A265)</f>
        <v>0</v>
      </c>
      <c r="G265" s="4">
        <f>SUMIF('H2020 - organisations'!F:F,A265,'H2020 - organisations'!J:J)</f>
        <v>0</v>
      </c>
      <c r="H265">
        <f t="shared" si="8"/>
        <v>1</v>
      </c>
      <c r="I265" s="4">
        <f t="shared" si="9"/>
        <v>3012.16</v>
      </c>
    </row>
    <row r="266" spans="1:9" x14ac:dyDescent="0.25">
      <c r="A266" t="s">
        <v>77</v>
      </c>
      <c r="B266" t="s">
        <v>232</v>
      </c>
      <c r="C266" t="s">
        <v>68</v>
      </c>
      <c r="D266">
        <f>COUNTIF('FP7 - organisations'!F:F,A266)</f>
        <v>1</v>
      </c>
      <c r="E266" s="4">
        <f>SUMIF('FP7 - organisations'!F:F,A266,'FP7 - organisations'!J:J)</f>
        <v>1499529.4</v>
      </c>
      <c r="F266">
        <f>COUNTIF('H2020 - organisations'!F:F,A266)</f>
        <v>0</v>
      </c>
      <c r="G266" s="4">
        <f>SUMIF('H2020 - organisations'!F:F,A266,'H2020 - organisations'!J:J)</f>
        <v>0</v>
      </c>
      <c r="H266">
        <f t="shared" si="8"/>
        <v>1</v>
      </c>
      <c r="I266" s="4">
        <f t="shared" si="9"/>
        <v>1499529.4</v>
      </c>
    </row>
    <row r="267" spans="1:9" x14ac:dyDescent="0.25">
      <c r="A267" t="s">
        <v>1942</v>
      </c>
      <c r="B267" t="s">
        <v>232</v>
      </c>
      <c r="C267" t="s">
        <v>245</v>
      </c>
      <c r="D267">
        <f>COUNTIF('FP7 - organisations'!F:F,A267)</f>
        <v>1</v>
      </c>
      <c r="E267" s="4">
        <f>SUMIF('FP7 - organisations'!F:F,A267,'FP7 - organisations'!J:J)</f>
        <v>330301.98</v>
      </c>
      <c r="F267">
        <f>COUNTIF('H2020 - organisations'!F:F,A267)</f>
        <v>0</v>
      </c>
      <c r="G267" s="4">
        <f>SUMIF('H2020 - organisations'!F:F,A267,'H2020 - organisations'!J:J)</f>
        <v>0</v>
      </c>
      <c r="H267">
        <f t="shared" si="8"/>
        <v>1</v>
      </c>
      <c r="I267" s="4">
        <f t="shared" si="9"/>
        <v>330301.98</v>
      </c>
    </row>
    <row r="268" spans="1:9" x14ac:dyDescent="0.25">
      <c r="A268" t="s">
        <v>1867</v>
      </c>
      <c r="B268" t="s">
        <v>232</v>
      </c>
      <c r="C268" t="s">
        <v>57</v>
      </c>
      <c r="D268">
        <f>COUNTIF('FP7 - organisations'!F:F,A268)</f>
        <v>1</v>
      </c>
      <c r="E268" s="4">
        <f>SUMIF('FP7 - organisations'!F:F,A268,'FP7 - organisations'!J:J)</f>
        <v>92509</v>
      </c>
      <c r="F268">
        <f>COUNTIF('H2020 - organisations'!F:F,A268)</f>
        <v>0</v>
      </c>
      <c r="G268" s="4">
        <f>SUMIF('H2020 - organisations'!F:F,A268,'H2020 - organisations'!J:J)</f>
        <v>0</v>
      </c>
      <c r="H268">
        <f t="shared" si="8"/>
        <v>1</v>
      </c>
      <c r="I268" s="4">
        <f t="shared" si="9"/>
        <v>92509</v>
      </c>
    </row>
    <row r="269" spans="1:9" x14ac:dyDescent="0.25">
      <c r="A269" t="s">
        <v>1850</v>
      </c>
      <c r="B269" t="s">
        <v>232</v>
      </c>
      <c r="C269" t="s">
        <v>57</v>
      </c>
      <c r="D269">
        <f>COUNTIF('FP7 - organisations'!F:F,A269)</f>
        <v>1</v>
      </c>
      <c r="E269" s="4">
        <f>SUMIF('FP7 - organisations'!F:F,A269,'FP7 - organisations'!J:J)</f>
        <v>142720</v>
      </c>
      <c r="F269">
        <f>COUNTIF('H2020 - organisations'!F:F,A269)</f>
        <v>0</v>
      </c>
      <c r="G269" s="4">
        <f>SUMIF('H2020 - organisations'!F:F,A269,'H2020 - organisations'!J:J)</f>
        <v>0</v>
      </c>
      <c r="H269">
        <f t="shared" si="8"/>
        <v>1</v>
      </c>
      <c r="I269" s="4">
        <f t="shared" si="9"/>
        <v>142720</v>
      </c>
    </row>
    <row r="270" spans="1:9" x14ac:dyDescent="0.25">
      <c r="A270" t="s">
        <v>1717</v>
      </c>
      <c r="B270" t="s">
        <v>232</v>
      </c>
      <c r="C270" t="s">
        <v>462</v>
      </c>
      <c r="D270">
        <f>COUNTIF('FP7 - organisations'!F:F,A270)</f>
        <v>1</v>
      </c>
      <c r="E270" s="4">
        <f>SUMIF('FP7 - organisations'!F:F,A270,'FP7 - organisations'!J:J)</f>
        <v>159380</v>
      </c>
      <c r="F270">
        <f>COUNTIF('H2020 - organisations'!F:F,A270)</f>
        <v>0</v>
      </c>
      <c r="G270" s="4">
        <f>SUMIF('H2020 - organisations'!F:F,A270,'H2020 - organisations'!J:J)</f>
        <v>0</v>
      </c>
      <c r="H270">
        <f t="shared" si="8"/>
        <v>1</v>
      </c>
      <c r="I270" s="4">
        <f t="shared" si="9"/>
        <v>159380</v>
      </c>
    </row>
    <row r="271" spans="1:9" x14ac:dyDescent="0.25">
      <c r="A271" t="s">
        <v>1827</v>
      </c>
      <c r="B271" t="s">
        <v>232</v>
      </c>
      <c r="C271" t="s">
        <v>246</v>
      </c>
      <c r="D271">
        <f>COUNTIF('FP7 - organisations'!F:F,A271)</f>
        <v>1</v>
      </c>
      <c r="E271" s="4">
        <f>SUMIF('FP7 - organisations'!F:F,A271,'FP7 - organisations'!J:J)</f>
        <v>110000</v>
      </c>
      <c r="F271">
        <f>COUNTIF('H2020 - organisations'!F:F,A271)</f>
        <v>0</v>
      </c>
      <c r="G271" s="4">
        <f>SUMIF('H2020 - organisations'!F:F,A271,'H2020 - organisations'!J:J)</f>
        <v>0</v>
      </c>
      <c r="H271">
        <f t="shared" si="8"/>
        <v>1</v>
      </c>
      <c r="I271" s="4">
        <f t="shared" si="9"/>
        <v>110000</v>
      </c>
    </row>
    <row r="272" spans="1:9" x14ac:dyDescent="0.25">
      <c r="A272" t="s">
        <v>1791</v>
      </c>
      <c r="B272" t="s">
        <v>232</v>
      </c>
      <c r="C272" t="s">
        <v>249</v>
      </c>
      <c r="D272">
        <f>COUNTIF('FP7 - organisations'!F:F,A272)</f>
        <v>1</v>
      </c>
      <c r="E272" s="4">
        <f>SUMIF('FP7 - organisations'!F:F,A272,'FP7 - organisations'!J:J)</f>
        <v>104225</v>
      </c>
      <c r="F272">
        <f>COUNTIF('H2020 - organisations'!F:F,A272)</f>
        <v>0</v>
      </c>
      <c r="G272" s="4">
        <f>SUMIF('H2020 - organisations'!F:F,A272,'H2020 - organisations'!J:J)</f>
        <v>0</v>
      </c>
      <c r="H272">
        <f t="shared" si="8"/>
        <v>1</v>
      </c>
      <c r="I272" s="4">
        <f t="shared" si="9"/>
        <v>104225</v>
      </c>
    </row>
    <row r="273" spans="1:9" x14ac:dyDescent="0.25">
      <c r="A273" t="s">
        <v>3411</v>
      </c>
      <c r="B273" t="s">
        <v>232</v>
      </c>
      <c r="C273" t="s">
        <v>35</v>
      </c>
      <c r="D273">
        <f>COUNTIF('FP7 - organisations'!F:F,A273)</f>
        <v>0</v>
      </c>
      <c r="E273" s="4">
        <f>SUMIF('FP7 - organisations'!F:F,A273,'FP7 - organisations'!J:J)</f>
        <v>0</v>
      </c>
      <c r="F273">
        <f>COUNTIF('H2020 - organisations'!F:F,A273)</f>
        <v>1</v>
      </c>
      <c r="G273" s="4">
        <f>SUMIF('H2020 - organisations'!F:F,A273,'H2020 - organisations'!J:J)</f>
        <v>204531.25</v>
      </c>
      <c r="H273">
        <f t="shared" si="8"/>
        <v>1</v>
      </c>
      <c r="I273" s="4">
        <f t="shared" si="9"/>
        <v>204531.25</v>
      </c>
    </row>
    <row r="274" spans="1:9" x14ac:dyDescent="0.25">
      <c r="A274" t="s">
        <v>3328</v>
      </c>
      <c r="B274" t="s">
        <v>232</v>
      </c>
      <c r="C274" t="s">
        <v>249</v>
      </c>
      <c r="D274">
        <f>COUNTIF('FP7 - organisations'!F:F,A274)</f>
        <v>0</v>
      </c>
      <c r="E274" s="4">
        <f>SUMIF('FP7 - organisations'!F:F,A274,'FP7 - organisations'!J:J)</f>
        <v>0</v>
      </c>
      <c r="F274">
        <f>COUNTIF('H2020 - organisations'!F:F,A274)</f>
        <v>1</v>
      </c>
      <c r="G274" s="4">
        <f>SUMIF('H2020 - organisations'!F:F,A274,'H2020 - organisations'!J:J)</f>
        <v>245087.5</v>
      </c>
      <c r="H274">
        <f t="shared" si="8"/>
        <v>1</v>
      </c>
      <c r="I274" s="4">
        <f t="shared" si="9"/>
        <v>245087.5</v>
      </c>
    </row>
    <row r="275" spans="1:9" x14ac:dyDescent="0.25">
      <c r="A275" t="s">
        <v>599</v>
      </c>
      <c r="B275" t="s">
        <v>230</v>
      </c>
      <c r="C275" t="s">
        <v>245</v>
      </c>
      <c r="D275">
        <f>COUNTIF('FP7 - organisations'!F:F,A275)</f>
        <v>0</v>
      </c>
      <c r="E275" s="4">
        <f>SUMIF('FP7 - organisations'!F:F,A275,'FP7 - organisations'!J:J)</f>
        <v>0</v>
      </c>
      <c r="F275">
        <f>COUNTIF('H2020 - organisations'!F:F,A275)</f>
        <v>1</v>
      </c>
      <c r="G275" s="4">
        <f>SUMIF('H2020 - organisations'!F:F,A275,'H2020 - organisations'!J:J)</f>
        <v>195246.25</v>
      </c>
      <c r="H275">
        <f t="shared" si="8"/>
        <v>1</v>
      </c>
      <c r="I275" s="4">
        <f t="shared" si="9"/>
        <v>195246.25</v>
      </c>
    </row>
    <row r="276" spans="1:9" x14ac:dyDescent="0.25">
      <c r="A276" t="s">
        <v>5135</v>
      </c>
      <c r="B276" t="s">
        <v>254</v>
      </c>
      <c r="C276" t="s">
        <v>249</v>
      </c>
      <c r="D276">
        <f>COUNTIF('FP7 - organisations'!F:F,A276)</f>
        <v>0</v>
      </c>
      <c r="E276" s="4">
        <f>SUMIF('FP7 - organisations'!F:F,A276,'FP7 - organisations'!J:J)</f>
        <v>0</v>
      </c>
      <c r="F276">
        <f>COUNTIF('H2020 - organisations'!F:F,A276)</f>
        <v>0</v>
      </c>
      <c r="G276" s="4">
        <f>SUMIF('H2020 - organisations'!F:F,A276,'H2020 - organisations'!J:J)</f>
        <v>0</v>
      </c>
      <c r="H276">
        <f t="shared" si="8"/>
        <v>0</v>
      </c>
      <c r="I276" s="4">
        <f t="shared" si="9"/>
        <v>0</v>
      </c>
    </row>
    <row r="277" spans="1:9" x14ac:dyDescent="0.25">
      <c r="A277" t="s">
        <v>2585</v>
      </c>
      <c r="B277" t="s">
        <v>239</v>
      </c>
      <c r="C277" t="s">
        <v>46</v>
      </c>
      <c r="D277">
        <f>COUNTIF('FP7 - organisations'!F:F,A277)</f>
        <v>0</v>
      </c>
      <c r="E277" s="4">
        <f>SUMIF('FP7 - organisations'!F:F,A277,'FP7 - organisations'!J:J)</f>
        <v>0</v>
      </c>
      <c r="F277">
        <f>COUNTIF('H2020 - organisations'!F:F,A277)</f>
        <v>1</v>
      </c>
      <c r="G277" s="4">
        <f>SUMIF('H2020 - organisations'!F:F,A277,'H2020 - organisations'!J:J)</f>
        <v>423250</v>
      </c>
      <c r="H277">
        <f t="shared" si="8"/>
        <v>1</v>
      </c>
      <c r="I277" s="4">
        <f t="shared" si="9"/>
        <v>423250</v>
      </c>
    </row>
    <row r="278" spans="1:9" x14ac:dyDescent="0.25">
      <c r="A278" t="s">
        <v>3921</v>
      </c>
      <c r="B278" t="s">
        <v>232</v>
      </c>
      <c r="C278" t="s">
        <v>274</v>
      </c>
      <c r="D278">
        <f>COUNTIF('FP7 - organisations'!F:F,A278)</f>
        <v>0</v>
      </c>
      <c r="E278" s="4">
        <f>SUMIF('FP7 - organisations'!F:F,A278,'FP7 - organisations'!J:J)</f>
        <v>0</v>
      </c>
      <c r="F278">
        <f>COUNTIF('H2020 - organisations'!F:F,A278)</f>
        <v>3</v>
      </c>
      <c r="G278" s="4">
        <f>SUMIF('H2020 - organisations'!F:F,A278,'H2020 - organisations'!J:J)</f>
        <v>927675</v>
      </c>
      <c r="H278">
        <f t="shared" si="8"/>
        <v>3</v>
      </c>
      <c r="I278" s="4">
        <f t="shared" si="9"/>
        <v>927675</v>
      </c>
    </row>
    <row r="279" spans="1:9" x14ac:dyDescent="0.25">
      <c r="A279" t="s">
        <v>4879</v>
      </c>
      <c r="B279" t="s">
        <v>232</v>
      </c>
      <c r="C279" t="s">
        <v>113</v>
      </c>
      <c r="D279">
        <f>COUNTIF('FP7 - organisations'!F:F,A279)</f>
        <v>0</v>
      </c>
      <c r="E279" s="4">
        <f>SUMIF('FP7 - organisations'!F:F,A279,'FP7 - organisations'!J:J)</f>
        <v>0</v>
      </c>
      <c r="F279">
        <f>COUNTIF('H2020 - organisations'!F:F,A279)</f>
        <v>1</v>
      </c>
      <c r="G279" s="4">
        <f>SUMIF('H2020 - organisations'!F:F,A279,'H2020 - organisations'!J:J)</f>
        <v>254450</v>
      </c>
      <c r="H279">
        <f t="shared" si="8"/>
        <v>1</v>
      </c>
      <c r="I279" s="4">
        <f t="shared" si="9"/>
        <v>254450</v>
      </c>
    </row>
    <row r="280" spans="1:9" x14ac:dyDescent="0.25">
      <c r="A280" t="s">
        <v>4342</v>
      </c>
      <c r="B280" t="s">
        <v>254</v>
      </c>
      <c r="C280" t="s">
        <v>274</v>
      </c>
      <c r="D280">
        <f>COUNTIF('FP7 - organisations'!F:F,A280)</f>
        <v>0</v>
      </c>
      <c r="E280" s="4">
        <f>SUMIF('FP7 - organisations'!F:F,A280,'FP7 - organisations'!J:J)</f>
        <v>0</v>
      </c>
      <c r="F280">
        <f>COUNTIF('H2020 - organisations'!F:F,A280)</f>
        <v>2</v>
      </c>
      <c r="G280" s="4">
        <f>SUMIF('H2020 - organisations'!F:F,A280,'H2020 - organisations'!J:J)</f>
        <v>533000</v>
      </c>
      <c r="H280">
        <f t="shared" si="8"/>
        <v>2</v>
      </c>
      <c r="I280" s="4">
        <f t="shared" si="9"/>
        <v>533000</v>
      </c>
    </row>
    <row r="281" spans="1:9" x14ac:dyDescent="0.25">
      <c r="A281" t="s">
        <v>671</v>
      </c>
      <c r="B281" t="s">
        <v>232</v>
      </c>
      <c r="C281" t="s">
        <v>57</v>
      </c>
      <c r="D281">
        <f>COUNTIF('FP7 - organisations'!F:F,A281)</f>
        <v>0</v>
      </c>
      <c r="E281" s="4">
        <f>SUMIF('FP7 - organisations'!F:F,A281,'FP7 - organisations'!J:J)</f>
        <v>0</v>
      </c>
      <c r="F281">
        <f>COUNTIF('H2020 - organisations'!F:F,A281)</f>
        <v>3</v>
      </c>
      <c r="G281" s="4">
        <f>SUMIF('H2020 - organisations'!F:F,A281,'H2020 - organisations'!J:J)</f>
        <v>1435446.25</v>
      </c>
      <c r="H281">
        <f t="shared" si="8"/>
        <v>3</v>
      </c>
      <c r="I281" s="4">
        <f t="shared" si="9"/>
        <v>1435446.25</v>
      </c>
    </row>
    <row r="282" spans="1:9" x14ac:dyDescent="0.25">
      <c r="A282" t="s">
        <v>4872</v>
      </c>
      <c r="B282" t="s">
        <v>232</v>
      </c>
      <c r="C282" t="s">
        <v>223</v>
      </c>
      <c r="D282">
        <f>COUNTIF('FP7 - organisations'!F:F,A282)</f>
        <v>0</v>
      </c>
      <c r="E282" s="4">
        <f>SUMIF('FP7 - organisations'!F:F,A282,'FP7 - organisations'!J:J)</f>
        <v>0</v>
      </c>
      <c r="F282">
        <f>COUNTIF('H2020 - organisations'!F:F,A282)</f>
        <v>1</v>
      </c>
      <c r="G282" s="4">
        <f>SUMIF('H2020 - organisations'!F:F,A282,'H2020 - organisations'!J:J)</f>
        <v>181500</v>
      </c>
      <c r="H282">
        <f t="shared" si="8"/>
        <v>1</v>
      </c>
      <c r="I282" s="4">
        <f t="shared" si="9"/>
        <v>181500</v>
      </c>
    </row>
    <row r="283" spans="1:9" x14ac:dyDescent="0.25">
      <c r="A283" t="s">
        <v>1346</v>
      </c>
      <c r="B283" t="s">
        <v>232</v>
      </c>
      <c r="C283" t="s">
        <v>35</v>
      </c>
      <c r="D283">
        <f>COUNTIF('FP7 - organisations'!F:F,A283)</f>
        <v>0</v>
      </c>
      <c r="E283" s="4">
        <f>SUMIF('FP7 - organisations'!F:F,A283,'FP7 - organisations'!J:J)</f>
        <v>0</v>
      </c>
      <c r="F283">
        <f>COUNTIF('H2020 - organisations'!F:F,A283)</f>
        <v>1</v>
      </c>
      <c r="G283" s="4">
        <f>SUMIF('H2020 - organisations'!F:F,A283,'H2020 - organisations'!J:J)</f>
        <v>400000</v>
      </c>
      <c r="H283">
        <f t="shared" si="8"/>
        <v>1</v>
      </c>
      <c r="I283" s="4">
        <f t="shared" si="9"/>
        <v>400000</v>
      </c>
    </row>
    <row r="284" spans="1:9" x14ac:dyDescent="0.25">
      <c r="A284" t="s">
        <v>4864</v>
      </c>
      <c r="B284" t="s">
        <v>232</v>
      </c>
      <c r="C284" t="s">
        <v>46</v>
      </c>
      <c r="D284">
        <f>COUNTIF('FP7 - organisations'!F:F,A284)</f>
        <v>0</v>
      </c>
      <c r="E284" s="4">
        <f>SUMIF('FP7 - organisations'!F:F,A284,'FP7 - organisations'!J:J)</f>
        <v>0</v>
      </c>
      <c r="F284">
        <f>COUNTIF('H2020 - organisations'!F:F,A284)</f>
        <v>1</v>
      </c>
      <c r="G284" s="4">
        <f>SUMIF('H2020 - organisations'!F:F,A284,'H2020 - organisations'!J:J)</f>
        <v>144000</v>
      </c>
      <c r="H284">
        <f t="shared" si="8"/>
        <v>1</v>
      </c>
      <c r="I284" s="4">
        <f t="shared" si="9"/>
        <v>144000</v>
      </c>
    </row>
    <row r="285" spans="1:9" x14ac:dyDescent="0.25">
      <c r="A285" t="s">
        <v>4606</v>
      </c>
      <c r="B285" t="s">
        <v>230</v>
      </c>
      <c r="C285" t="s">
        <v>223</v>
      </c>
      <c r="D285">
        <f>COUNTIF('FP7 - organisations'!F:F,A285)</f>
        <v>0</v>
      </c>
      <c r="E285" s="4">
        <f>SUMIF('FP7 - organisations'!F:F,A285,'FP7 - organisations'!J:J)</f>
        <v>0</v>
      </c>
      <c r="F285">
        <f>COUNTIF('H2020 - organisations'!F:F,A285)</f>
        <v>3</v>
      </c>
      <c r="G285" s="4">
        <f>SUMIF('H2020 - organisations'!F:F,A285,'H2020 - organisations'!J:J)</f>
        <v>741002.5</v>
      </c>
      <c r="H285">
        <f t="shared" si="8"/>
        <v>3</v>
      </c>
      <c r="I285" s="4">
        <f t="shared" si="9"/>
        <v>741002.5</v>
      </c>
    </row>
    <row r="286" spans="1:9" x14ac:dyDescent="0.25">
      <c r="A286" t="s">
        <v>1439</v>
      </c>
      <c r="B286" t="s">
        <v>239</v>
      </c>
      <c r="C286" t="s">
        <v>46</v>
      </c>
      <c r="D286">
        <f>COUNTIF('FP7 - organisations'!F:F,A286)</f>
        <v>0</v>
      </c>
      <c r="E286" s="4">
        <f>SUMIF('FP7 - organisations'!F:F,A286,'FP7 - organisations'!J:J)</f>
        <v>0</v>
      </c>
      <c r="F286">
        <f>COUNTIF('H2020 - organisations'!F:F,A286)</f>
        <v>1</v>
      </c>
      <c r="G286" s="4">
        <f>SUMIF('H2020 - organisations'!F:F,A286,'H2020 - organisations'!J:J)</f>
        <v>396972.5</v>
      </c>
      <c r="H286">
        <f t="shared" si="8"/>
        <v>1</v>
      </c>
      <c r="I286" s="4">
        <f t="shared" si="9"/>
        <v>396972.5</v>
      </c>
    </row>
    <row r="287" spans="1:9" x14ac:dyDescent="0.25">
      <c r="A287" t="s">
        <v>3906</v>
      </c>
      <c r="B287" t="s">
        <v>230</v>
      </c>
      <c r="C287" t="s">
        <v>35</v>
      </c>
      <c r="D287">
        <f>COUNTIF('FP7 - organisations'!F:F,A287)</f>
        <v>0</v>
      </c>
      <c r="E287" s="4">
        <f>SUMIF('FP7 - organisations'!F:F,A287,'FP7 - organisations'!J:J)</f>
        <v>0</v>
      </c>
      <c r="F287">
        <f>COUNTIF('H2020 - organisations'!F:F,A287)</f>
        <v>1</v>
      </c>
      <c r="G287" s="4">
        <f>SUMIF('H2020 - organisations'!F:F,A287,'H2020 - organisations'!J:J)</f>
        <v>100000</v>
      </c>
      <c r="H287">
        <f t="shared" si="8"/>
        <v>1</v>
      </c>
      <c r="I287" s="4">
        <f t="shared" si="9"/>
        <v>100000</v>
      </c>
    </row>
    <row r="288" spans="1:9" x14ac:dyDescent="0.25">
      <c r="A288" t="s">
        <v>1149</v>
      </c>
      <c r="B288" t="s">
        <v>225</v>
      </c>
      <c r="C288" t="s">
        <v>46</v>
      </c>
      <c r="D288">
        <f>COUNTIF('FP7 - organisations'!F:F,A288)</f>
        <v>0</v>
      </c>
      <c r="E288" s="4">
        <f>SUMIF('FP7 - organisations'!F:F,A288,'FP7 - organisations'!J:J)</f>
        <v>0</v>
      </c>
      <c r="F288">
        <f>COUNTIF('H2020 - organisations'!F:F,A288)</f>
        <v>1</v>
      </c>
      <c r="G288" s="4">
        <f>SUMIF('H2020 - organisations'!F:F,A288,'H2020 - organisations'!J:J)</f>
        <v>119000</v>
      </c>
      <c r="H288">
        <f t="shared" si="8"/>
        <v>1</v>
      </c>
      <c r="I288" s="4">
        <f t="shared" si="9"/>
        <v>119000</v>
      </c>
    </row>
    <row r="289" spans="1:9" x14ac:dyDescent="0.25">
      <c r="A289" t="s">
        <v>3718</v>
      </c>
      <c r="B289" t="s">
        <v>232</v>
      </c>
      <c r="C289" t="s">
        <v>249</v>
      </c>
      <c r="D289">
        <f>COUNTIF('FP7 - organisations'!F:F,A289)</f>
        <v>0</v>
      </c>
      <c r="E289" s="4">
        <f>SUMIF('FP7 - organisations'!F:F,A289,'FP7 - organisations'!J:J)</f>
        <v>0</v>
      </c>
      <c r="F289">
        <f>COUNTIF('H2020 - organisations'!F:F,A289)</f>
        <v>1</v>
      </c>
      <c r="G289" s="4">
        <f>SUMIF('H2020 - organisations'!F:F,A289,'H2020 - organisations'!J:J)</f>
        <v>438625</v>
      </c>
      <c r="H289">
        <f t="shared" si="8"/>
        <v>1</v>
      </c>
      <c r="I289" s="4">
        <f t="shared" si="9"/>
        <v>438625</v>
      </c>
    </row>
    <row r="290" spans="1:9" x14ac:dyDescent="0.25">
      <c r="A290" t="s">
        <v>4367</v>
      </c>
      <c r="B290" t="s">
        <v>230</v>
      </c>
      <c r="C290" t="s">
        <v>126</v>
      </c>
      <c r="D290">
        <f>COUNTIF('FP7 - organisations'!F:F,A290)</f>
        <v>0</v>
      </c>
      <c r="E290" s="4">
        <f>SUMIF('FP7 - organisations'!F:F,A290,'FP7 - organisations'!J:J)</f>
        <v>0</v>
      </c>
      <c r="F290">
        <f>COUNTIF('H2020 - organisations'!F:F,A290)</f>
        <v>2</v>
      </c>
      <c r="G290" s="4">
        <f>SUMIF('H2020 - organisations'!F:F,A290,'H2020 - organisations'!J:J)</f>
        <v>108937.5</v>
      </c>
      <c r="H290">
        <f t="shared" si="8"/>
        <v>2</v>
      </c>
      <c r="I290" s="4">
        <f t="shared" si="9"/>
        <v>108937.5</v>
      </c>
    </row>
    <row r="291" spans="1:9" x14ac:dyDescent="0.25">
      <c r="A291" t="s">
        <v>4846</v>
      </c>
      <c r="B291" t="s">
        <v>232</v>
      </c>
      <c r="C291" t="s">
        <v>223</v>
      </c>
      <c r="D291">
        <f>COUNTIF('FP7 - organisations'!F:F,A291)</f>
        <v>0</v>
      </c>
      <c r="E291" s="4">
        <f>SUMIF('FP7 - organisations'!F:F,A291,'FP7 - organisations'!J:J)</f>
        <v>0</v>
      </c>
      <c r="F291">
        <f>COUNTIF('H2020 - organisations'!F:F,A291)</f>
        <v>1</v>
      </c>
      <c r="G291" s="4">
        <f>SUMIF('H2020 - organisations'!F:F,A291,'H2020 - organisations'!J:J)</f>
        <v>147000</v>
      </c>
      <c r="H291">
        <f t="shared" si="8"/>
        <v>1</v>
      </c>
      <c r="I291" s="4">
        <f t="shared" si="9"/>
        <v>147000</v>
      </c>
    </row>
    <row r="292" spans="1:9" x14ac:dyDescent="0.25">
      <c r="A292" t="s">
        <v>1242</v>
      </c>
      <c r="B292" t="s">
        <v>225</v>
      </c>
      <c r="C292" t="s">
        <v>249</v>
      </c>
      <c r="D292">
        <f>COUNTIF('FP7 - organisations'!F:F,A292)</f>
        <v>0</v>
      </c>
      <c r="E292" s="4">
        <f>SUMIF('FP7 - organisations'!F:F,A292,'FP7 - organisations'!J:J)</f>
        <v>0</v>
      </c>
      <c r="F292">
        <f>COUNTIF('H2020 - organisations'!F:F,A292)</f>
        <v>2</v>
      </c>
      <c r="G292" s="4">
        <f>SUMIF('H2020 - organisations'!F:F,A292,'H2020 - organisations'!J:J)</f>
        <v>708343.75</v>
      </c>
      <c r="H292">
        <f t="shared" si="8"/>
        <v>2</v>
      </c>
      <c r="I292" s="4">
        <f t="shared" si="9"/>
        <v>708343.75</v>
      </c>
    </row>
    <row r="293" spans="1:9" x14ac:dyDescent="0.25">
      <c r="A293" t="s">
        <v>1056</v>
      </c>
      <c r="B293" t="s">
        <v>225</v>
      </c>
      <c r="C293" t="s">
        <v>183</v>
      </c>
      <c r="D293">
        <f>COUNTIF('FP7 - organisations'!F:F,A293)</f>
        <v>0</v>
      </c>
      <c r="E293" s="4">
        <f>SUMIF('FP7 - organisations'!F:F,A293,'FP7 - organisations'!J:J)</f>
        <v>0</v>
      </c>
      <c r="F293">
        <f>COUNTIF('H2020 - organisations'!F:F,A293)</f>
        <v>1</v>
      </c>
      <c r="G293" s="4">
        <f>SUMIF('H2020 - organisations'!F:F,A293,'H2020 - organisations'!J:J)</f>
        <v>0</v>
      </c>
      <c r="H293">
        <f t="shared" si="8"/>
        <v>1</v>
      </c>
      <c r="I293" s="4">
        <f t="shared" si="9"/>
        <v>0</v>
      </c>
    </row>
    <row r="294" spans="1:9" x14ac:dyDescent="0.25">
      <c r="A294" t="s">
        <v>3716</v>
      </c>
      <c r="B294" t="s">
        <v>230</v>
      </c>
      <c r="C294" t="s">
        <v>249</v>
      </c>
      <c r="D294">
        <f>COUNTIF('FP7 - organisations'!F:F,A294)</f>
        <v>0</v>
      </c>
      <c r="E294" s="4">
        <f>SUMIF('FP7 - organisations'!F:F,A294,'FP7 - organisations'!J:J)</f>
        <v>0</v>
      </c>
      <c r="F294">
        <f>COUNTIF('H2020 - organisations'!F:F,A294)</f>
        <v>1</v>
      </c>
      <c r="G294" s="4">
        <f>SUMIF('H2020 - organisations'!F:F,A294,'H2020 - organisations'!J:J)</f>
        <v>102380</v>
      </c>
      <c r="H294">
        <f t="shared" si="8"/>
        <v>1</v>
      </c>
      <c r="I294" s="4">
        <f t="shared" si="9"/>
        <v>102380</v>
      </c>
    </row>
    <row r="295" spans="1:9" x14ac:dyDescent="0.25">
      <c r="A295" t="s">
        <v>900</v>
      </c>
      <c r="B295" t="s">
        <v>225</v>
      </c>
      <c r="C295" t="s">
        <v>46</v>
      </c>
      <c r="D295">
        <f>COUNTIF('FP7 - organisations'!F:F,A295)</f>
        <v>0</v>
      </c>
      <c r="E295" s="4">
        <f>SUMIF('FP7 - organisations'!F:F,A295,'FP7 - organisations'!J:J)</f>
        <v>0</v>
      </c>
      <c r="F295">
        <f>COUNTIF('H2020 - organisations'!F:F,A295)</f>
        <v>1</v>
      </c>
      <c r="G295" s="4">
        <f>SUMIF('H2020 - organisations'!F:F,A295,'H2020 - organisations'!J:J)</f>
        <v>130865</v>
      </c>
      <c r="H295">
        <f t="shared" si="8"/>
        <v>1</v>
      </c>
      <c r="I295" s="4">
        <f t="shared" si="9"/>
        <v>130865</v>
      </c>
    </row>
    <row r="296" spans="1:9" x14ac:dyDescent="0.25">
      <c r="A296" t="s">
        <v>1193</v>
      </c>
      <c r="B296" t="s">
        <v>225</v>
      </c>
      <c r="C296" t="s">
        <v>12</v>
      </c>
      <c r="D296">
        <f>COUNTIF('FP7 - organisations'!F:F,A296)</f>
        <v>0</v>
      </c>
      <c r="E296" s="4">
        <f>SUMIF('FP7 - organisations'!F:F,A296,'FP7 - organisations'!J:J)</f>
        <v>0</v>
      </c>
      <c r="F296">
        <f>COUNTIF('H2020 - organisations'!F:F,A296)</f>
        <v>2</v>
      </c>
      <c r="G296" s="4">
        <f>SUMIF('H2020 - organisations'!F:F,A296,'H2020 - organisations'!J:J)</f>
        <v>742295</v>
      </c>
      <c r="H296">
        <f t="shared" si="8"/>
        <v>2</v>
      </c>
      <c r="I296" s="4">
        <f t="shared" si="9"/>
        <v>742295</v>
      </c>
    </row>
    <row r="297" spans="1:9" x14ac:dyDescent="0.25">
      <c r="A297" t="s">
        <v>606</v>
      </c>
      <c r="B297" t="s">
        <v>225</v>
      </c>
      <c r="C297" t="s">
        <v>35</v>
      </c>
      <c r="D297">
        <f>COUNTIF('FP7 - organisations'!F:F,A297)</f>
        <v>0</v>
      </c>
      <c r="E297" s="4">
        <f>SUMIF('FP7 - organisations'!F:F,A297,'FP7 - organisations'!J:J)</f>
        <v>0</v>
      </c>
      <c r="F297">
        <f>COUNTIF('H2020 - organisations'!F:F,A297)</f>
        <v>1</v>
      </c>
      <c r="G297" s="4">
        <f>SUMIF('H2020 - organisations'!F:F,A297,'H2020 - organisations'!J:J)</f>
        <v>170473.75</v>
      </c>
      <c r="H297">
        <f t="shared" si="8"/>
        <v>1</v>
      </c>
      <c r="I297" s="4">
        <f t="shared" si="9"/>
        <v>170473.75</v>
      </c>
    </row>
    <row r="298" spans="1:9" x14ac:dyDescent="0.25">
      <c r="A298" t="s">
        <v>4830</v>
      </c>
      <c r="B298" t="s">
        <v>232</v>
      </c>
      <c r="C298" t="s">
        <v>236</v>
      </c>
      <c r="D298">
        <f>COUNTIF('FP7 - organisations'!F:F,A298)</f>
        <v>0</v>
      </c>
      <c r="E298" s="4">
        <f>SUMIF('FP7 - organisations'!F:F,A298,'FP7 - organisations'!J:J)</f>
        <v>0</v>
      </c>
      <c r="F298">
        <f>COUNTIF('H2020 - organisations'!F:F,A298)</f>
        <v>1</v>
      </c>
      <c r="G298" s="4">
        <f>SUMIF('H2020 - organisations'!F:F,A298,'H2020 - organisations'!J:J)</f>
        <v>77300</v>
      </c>
      <c r="H298">
        <f t="shared" si="8"/>
        <v>1</v>
      </c>
      <c r="I298" s="4">
        <f t="shared" si="9"/>
        <v>77300</v>
      </c>
    </row>
    <row r="299" spans="1:9" x14ac:dyDescent="0.25">
      <c r="A299" t="s">
        <v>2643</v>
      </c>
      <c r="B299" t="s">
        <v>239</v>
      </c>
      <c r="C299" t="s">
        <v>249</v>
      </c>
      <c r="D299">
        <f>COUNTIF('FP7 - organisations'!F:F,A299)</f>
        <v>0</v>
      </c>
      <c r="E299" s="4">
        <f>SUMIF('FP7 - organisations'!F:F,A299,'FP7 - organisations'!J:J)</f>
        <v>0</v>
      </c>
      <c r="F299">
        <f>COUNTIF('H2020 - organisations'!F:F,A299)</f>
        <v>1</v>
      </c>
      <c r="G299" s="4">
        <f>SUMIF('H2020 - organisations'!F:F,A299,'H2020 - organisations'!J:J)</f>
        <v>200192.5</v>
      </c>
      <c r="H299">
        <f t="shared" si="8"/>
        <v>1</v>
      </c>
      <c r="I299" s="4">
        <f t="shared" si="9"/>
        <v>200192.5</v>
      </c>
    </row>
    <row r="300" spans="1:9" x14ac:dyDescent="0.25">
      <c r="A300" t="s">
        <v>2845</v>
      </c>
      <c r="B300" t="s">
        <v>232</v>
      </c>
      <c r="C300" t="s">
        <v>46</v>
      </c>
      <c r="D300">
        <f>COUNTIF('FP7 - organisations'!F:F,A300)</f>
        <v>0</v>
      </c>
      <c r="E300" s="4">
        <f>SUMIF('FP7 - organisations'!F:F,A300,'FP7 - organisations'!J:J)</f>
        <v>0</v>
      </c>
      <c r="F300">
        <f>COUNTIF('H2020 - organisations'!F:F,A300)</f>
        <v>1</v>
      </c>
      <c r="G300" s="4">
        <f>SUMIF('H2020 - organisations'!F:F,A300,'H2020 - organisations'!J:J)</f>
        <v>58641.25</v>
      </c>
      <c r="H300">
        <f t="shared" si="8"/>
        <v>1</v>
      </c>
      <c r="I300" s="4">
        <f t="shared" si="9"/>
        <v>58641.25</v>
      </c>
    </row>
    <row r="301" spans="1:9" x14ac:dyDescent="0.25">
      <c r="A301" t="s">
        <v>3627</v>
      </c>
      <c r="B301" t="s">
        <v>232</v>
      </c>
      <c r="C301" t="s">
        <v>113</v>
      </c>
      <c r="D301">
        <f>COUNTIF('FP7 - organisations'!F:F,A301)</f>
        <v>0</v>
      </c>
      <c r="E301" s="4">
        <f>SUMIF('FP7 - organisations'!F:F,A301,'FP7 - organisations'!J:J)</f>
        <v>0</v>
      </c>
      <c r="F301">
        <f>COUNTIF('H2020 - organisations'!F:F,A301)</f>
        <v>1</v>
      </c>
      <c r="G301" s="4">
        <f>SUMIF('H2020 - organisations'!F:F,A301,'H2020 - organisations'!J:J)</f>
        <v>114742.5</v>
      </c>
      <c r="H301">
        <f t="shared" si="8"/>
        <v>1</v>
      </c>
      <c r="I301" s="4">
        <f t="shared" si="9"/>
        <v>114742.5</v>
      </c>
    </row>
    <row r="302" spans="1:9" x14ac:dyDescent="0.25">
      <c r="A302" t="s">
        <v>2840</v>
      </c>
      <c r="B302" t="s">
        <v>232</v>
      </c>
      <c r="C302" t="s">
        <v>113</v>
      </c>
      <c r="D302">
        <f>COUNTIF('FP7 - organisations'!F:F,A302)</f>
        <v>0</v>
      </c>
      <c r="E302" s="4">
        <f>SUMIF('FP7 - organisations'!F:F,A302,'FP7 - organisations'!J:J)</f>
        <v>0</v>
      </c>
      <c r="F302">
        <f>COUNTIF('H2020 - organisations'!F:F,A302)</f>
        <v>1</v>
      </c>
      <c r="G302" s="4">
        <f>SUMIF('H2020 - organisations'!F:F,A302,'H2020 - organisations'!J:J)</f>
        <v>50156.25</v>
      </c>
      <c r="H302">
        <f t="shared" si="8"/>
        <v>1</v>
      </c>
      <c r="I302" s="4">
        <f t="shared" si="9"/>
        <v>50156.25</v>
      </c>
    </row>
    <row r="303" spans="1:9" x14ac:dyDescent="0.25">
      <c r="A303" t="s">
        <v>4038</v>
      </c>
      <c r="B303" t="s">
        <v>230</v>
      </c>
      <c r="C303" t="s">
        <v>229</v>
      </c>
      <c r="D303">
        <f>COUNTIF('FP7 - organisations'!F:F,A303)</f>
        <v>0</v>
      </c>
      <c r="E303" s="4">
        <f>SUMIF('FP7 - organisations'!F:F,A303,'FP7 - organisations'!J:J)</f>
        <v>0</v>
      </c>
      <c r="F303">
        <f>COUNTIF('H2020 - organisations'!F:F,A303)</f>
        <v>4</v>
      </c>
      <c r="G303" s="4">
        <f>SUMIF('H2020 - organisations'!F:F,A303,'H2020 - organisations'!J:J)</f>
        <v>541500</v>
      </c>
      <c r="H303">
        <f t="shared" si="8"/>
        <v>4</v>
      </c>
      <c r="I303" s="4">
        <f t="shared" si="9"/>
        <v>541500</v>
      </c>
    </row>
    <row r="304" spans="1:9" x14ac:dyDescent="0.25">
      <c r="A304" t="s">
        <v>1737</v>
      </c>
      <c r="B304" t="s">
        <v>232</v>
      </c>
      <c r="C304" t="s">
        <v>57</v>
      </c>
      <c r="D304">
        <f>COUNTIF('FP7 - organisations'!F:F,A304)</f>
        <v>0</v>
      </c>
      <c r="E304" s="4">
        <f>SUMIF('FP7 - organisations'!F:F,A304,'FP7 - organisations'!J:J)</f>
        <v>0</v>
      </c>
      <c r="F304">
        <f>COUNTIF('H2020 - organisations'!F:F,A304)</f>
        <v>2</v>
      </c>
      <c r="G304" s="4">
        <f>SUMIF('H2020 - organisations'!F:F,A304,'H2020 - organisations'!J:J)</f>
        <v>569353.1</v>
      </c>
      <c r="H304">
        <f t="shared" si="8"/>
        <v>2</v>
      </c>
      <c r="I304" s="4">
        <f t="shared" si="9"/>
        <v>569353.1</v>
      </c>
    </row>
    <row r="305" spans="1:9" x14ac:dyDescent="0.25">
      <c r="A305" t="s">
        <v>3439</v>
      </c>
      <c r="B305" t="s">
        <v>232</v>
      </c>
      <c r="C305" t="s">
        <v>57</v>
      </c>
      <c r="D305">
        <f>COUNTIF('FP7 - organisations'!F:F,A305)</f>
        <v>0</v>
      </c>
      <c r="E305" s="4">
        <f>SUMIF('FP7 - organisations'!F:F,A305,'FP7 - organisations'!J:J)</f>
        <v>0</v>
      </c>
      <c r="F305">
        <f>COUNTIF('H2020 - organisations'!F:F,A305)</f>
        <v>2</v>
      </c>
      <c r="G305" s="4">
        <f>SUMIF('H2020 - organisations'!F:F,A305,'H2020 - organisations'!J:J)</f>
        <v>714375</v>
      </c>
      <c r="H305">
        <f t="shared" si="8"/>
        <v>2</v>
      </c>
      <c r="I305" s="4">
        <f t="shared" si="9"/>
        <v>714375</v>
      </c>
    </row>
    <row r="306" spans="1:9" x14ac:dyDescent="0.25">
      <c r="A306" t="s">
        <v>965</v>
      </c>
      <c r="B306" t="s">
        <v>254</v>
      </c>
      <c r="C306" t="s">
        <v>126</v>
      </c>
      <c r="D306">
        <f>COUNTIF('FP7 - organisations'!F:F,A306)</f>
        <v>0</v>
      </c>
      <c r="E306" s="4">
        <f>SUMIF('FP7 - organisations'!F:F,A306,'FP7 - organisations'!J:J)</f>
        <v>0</v>
      </c>
      <c r="F306">
        <f>COUNTIF('H2020 - organisations'!F:F,A306)</f>
        <v>6</v>
      </c>
      <c r="G306" s="4">
        <f>SUMIF('H2020 - organisations'!F:F,A306,'H2020 - organisations'!J:J)</f>
        <v>3179544.54</v>
      </c>
      <c r="H306">
        <f t="shared" si="8"/>
        <v>6</v>
      </c>
      <c r="I306" s="4">
        <f t="shared" si="9"/>
        <v>3179544.54</v>
      </c>
    </row>
    <row r="307" spans="1:9" x14ac:dyDescent="0.25">
      <c r="A307" t="s">
        <v>1692</v>
      </c>
      <c r="B307" t="s">
        <v>232</v>
      </c>
      <c r="C307" t="s">
        <v>57</v>
      </c>
      <c r="D307">
        <f>COUNTIF('FP7 - organisations'!F:F,A307)</f>
        <v>0</v>
      </c>
      <c r="E307" s="4">
        <f>SUMIF('FP7 - organisations'!F:F,A307,'FP7 - organisations'!J:J)</f>
        <v>0</v>
      </c>
      <c r="F307">
        <f>COUNTIF('H2020 - organisations'!F:F,A307)</f>
        <v>1</v>
      </c>
      <c r="G307" s="4">
        <f>SUMIF('H2020 - organisations'!F:F,A307,'H2020 - organisations'!J:J)</f>
        <v>371089.6</v>
      </c>
      <c r="H307">
        <f t="shared" si="8"/>
        <v>1</v>
      </c>
      <c r="I307" s="4">
        <f t="shared" si="9"/>
        <v>371089.6</v>
      </c>
    </row>
    <row r="308" spans="1:9" x14ac:dyDescent="0.25">
      <c r="A308" t="s">
        <v>339</v>
      </c>
      <c r="B308" t="s">
        <v>225</v>
      </c>
      <c r="C308" t="s">
        <v>126</v>
      </c>
      <c r="D308">
        <f>COUNTIF('FP7 - organisations'!F:F,A308)</f>
        <v>0</v>
      </c>
      <c r="E308" s="4">
        <f>SUMIF('FP7 - organisations'!F:F,A308,'FP7 - organisations'!J:J)</f>
        <v>0</v>
      </c>
      <c r="F308">
        <f>COUNTIF('H2020 - organisations'!F:F,A308)</f>
        <v>2</v>
      </c>
      <c r="G308" s="4">
        <f>SUMIF('H2020 - organisations'!F:F,A308,'H2020 - organisations'!J:J)</f>
        <v>918125</v>
      </c>
      <c r="H308">
        <f t="shared" si="8"/>
        <v>2</v>
      </c>
      <c r="I308" s="4">
        <f t="shared" si="9"/>
        <v>918125</v>
      </c>
    </row>
    <row r="309" spans="1:9" x14ac:dyDescent="0.25">
      <c r="A309" t="s">
        <v>3614</v>
      </c>
      <c r="B309" t="s">
        <v>254</v>
      </c>
      <c r="C309" t="s">
        <v>465</v>
      </c>
      <c r="D309">
        <f>COUNTIF('FP7 - organisations'!F:F,A309)</f>
        <v>0</v>
      </c>
      <c r="E309" s="4">
        <f>SUMIF('FP7 - organisations'!F:F,A309,'FP7 - organisations'!J:J)</f>
        <v>0</v>
      </c>
      <c r="F309">
        <f>COUNTIF('H2020 - organisations'!F:F,A309)</f>
        <v>4</v>
      </c>
      <c r="G309" s="4">
        <f>SUMIF('H2020 - organisations'!F:F,A309,'H2020 - organisations'!J:J)</f>
        <v>951596.25</v>
      </c>
      <c r="H309">
        <f t="shared" si="8"/>
        <v>4</v>
      </c>
      <c r="I309" s="4">
        <f t="shared" si="9"/>
        <v>951596.25</v>
      </c>
    </row>
    <row r="310" spans="1:9" x14ac:dyDescent="0.25">
      <c r="A310" t="s">
        <v>4807</v>
      </c>
      <c r="B310" t="s">
        <v>230</v>
      </c>
      <c r="C310" t="s">
        <v>35</v>
      </c>
      <c r="D310">
        <f>COUNTIF('FP7 - organisations'!F:F,A310)</f>
        <v>0</v>
      </c>
      <c r="E310" s="4">
        <f>SUMIF('FP7 - organisations'!F:F,A310,'FP7 - organisations'!J:J)</f>
        <v>0</v>
      </c>
      <c r="F310">
        <f>COUNTIF('H2020 - organisations'!F:F,A310)</f>
        <v>1</v>
      </c>
      <c r="G310" s="4">
        <f>SUMIF('H2020 - organisations'!F:F,A310,'H2020 - organisations'!J:J)</f>
        <v>137500</v>
      </c>
      <c r="H310">
        <f t="shared" si="8"/>
        <v>1</v>
      </c>
      <c r="I310" s="4">
        <f t="shared" si="9"/>
        <v>137500</v>
      </c>
    </row>
    <row r="311" spans="1:9" x14ac:dyDescent="0.25">
      <c r="A311" t="s">
        <v>1699</v>
      </c>
      <c r="B311" t="s">
        <v>232</v>
      </c>
      <c r="C311" t="s">
        <v>274</v>
      </c>
      <c r="D311">
        <f>COUNTIF('FP7 - organisations'!F:F,A311)</f>
        <v>0</v>
      </c>
      <c r="E311" s="4">
        <f>SUMIF('FP7 - organisations'!F:F,A311,'FP7 - organisations'!J:J)</f>
        <v>0</v>
      </c>
      <c r="F311">
        <f>COUNTIF('H2020 - organisations'!F:F,A311)</f>
        <v>2</v>
      </c>
      <c r="G311" s="4">
        <f>SUMIF('H2020 - organisations'!F:F,A311,'H2020 - organisations'!J:J)</f>
        <v>422893.73</v>
      </c>
      <c r="H311">
        <f t="shared" si="8"/>
        <v>2</v>
      </c>
      <c r="I311" s="4">
        <f t="shared" si="9"/>
        <v>422893.73</v>
      </c>
    </row>
    <row r="312" spans="1:9" x14ac:dyDescent="0.25">
      <c r="A312" t="s">
        <v>3436</v>
      </c>
      <c r="B312" t="s">
        <v>230</v>
      </c>
      <c r="C312" t="s">
        <v>274</v>
      </c>
      <c r="D312">
        <f>COUNTIF('FP7 - organisations'!F:F,A312)</f>
        <v>0</v>
      </c>
      <c r="E312" s="4">
        <f>SUMIF('FP7 - organisations'!F:F,A312,'FP7 - organisations'!J:J)</f>
        <v>0</v>
      </c>
      <c r="F312">
        <f>COUNTIF('H2020 - organisations'!F:F,A312)</f>
        <v>1</v>
      </c>
      <c r="G312" s="4">
        <f>SUMIF('H2020 - organisations'!F:F,A312,'H2020 - organisations'!J:J)</f>
        <v>88500</v>
      </c>
      <c r="H312">
        <f t="shared" si="8"/>
        <v>1</v>
      </c>
      <c r="I312" s="4">
        <f t="shared" si="9"/>
        <v>88500</v>
      </c>
    </row>
    <row r="313" spans="1:9" x14ac:dyDescent="0.25">
      <c r="A313" t="s">
        <v>4800</v>
      </c>
      <c r="B313" t="s">
        <v>232</v>
      </c>
      <c r="C313" t="s">
        <v>113</v>
      </c>
      <c r="D313">
        <f>COUNTIF('FP7 - organisations'!F:F,A313)</f>
        <v>0</v>
      </c>
      <c r="E313" s="4">
        <f>SUMIF('FP7 - organisations'!F:F,A313,'FP7 - organisations'!J:J)</f>
        <v>0</v>
      </c>
      <c r="F313">
        <f>COUNTIF('H2020 - organisations'!F:F,A313)</f>
        <v>1</v>
      </c>
      <c r="G313" s="4">
        <f>SUMIF('H2020 - organisations'!F:F,A313,'H2020 - organisations'!J:J)</f>
        <v>222798.1</v>
      </c>
      <c r="H313">
        <f t="shared" si="8"/>
        <v>1</v>
      </c>
      <c r="I313" s="4">
        <f t="shared" si="9"/>
        <v>222798.1</v>
      </c>
    </row>
    <row r="314" spans="1:9" x14ac:dyDescent="0.25">
      <c r="A314" t="s">
        <v>4795</v>
      </c>
      <c r="B314" t="s">
        <v>232</v>
      </c>
      <c r="C314" t="s">
        <v>274</v>
      </c>
      <c r="D314">
        <f>COUNTIF('FP7 - organisations'!F:F,A314)</f>
        <v>0</v>
      </c>
      <c r="E314" s="4">
        <f>SUMIF('FP7 - organisations'!F:F,A314,'FP7 - organisations'!J:J)</f>
        <v>0</v>
      </c>
      <c r="F314">
        <f>COUNTIF('H2020 - organisations'!F:F,A314)</f>
        <v>1</v>
      </c>
      <c r="G314" s="4">
        <f>SUMIF('H2020 - organisations'!F:F,A314,'H2020 - organisations'!J:J)</f>
        <v>209382.79</v>
      </c>
      <c r="H314">
        <f t="shared" si="8"/>
        <v>1</v>
      </c>
      <c r="I314" s="4">
        <f t="shared" si="9"/>
        <v>209382.79</v>
      </c>
    </row>
    <row r="315" spans="1:9" x14ac:dyDescent="0.25">
      <c r="A315" t="s">
        <v>3432</v>
      </c>
      <c r="B315" t="s">
        <v>225</v>
      </c>
      <c r="C315" t="s">
        <v>401</v>
      </c>
      <c r="D315">
        <f>COUNTIF('FP7 - organisations'!F:F,A315)</f>
        <v>0</v>
      </c>
      <c r="E315" s="4">
        <f>SUMIF('FP7 - organisations'!F:F,A315,'FP7 - organisations'!J:J)</f>
        <v>0</v>
      </c>
      <c r="F315">
        <f>COUNTIF('H2020 - organisations'!F:F,A315)</f>
        <v>1</v>
      </c>
      <c r="G315" s="4">
        <f>SUMIF('H2020 - organisations'!F:F,A315,'H2020 - organisations'!J:J)</f>
        <v>130812.5</v>
      </c>
      <c r="H315">
        <f t="shared" si="8"/>
        <v>1</v>
      </c>
      <c r="I315" s="4">
        <f t="shared" si="9"/>
        <v>130812.5</v>
      </c>
    </row>
    <row r="316" spans="1:9" x14ac:dyDescent="0.25">
      <c r="A316" t="s">
        <v>2011</v>
      </c>
      <c r="B316" t="s">
        <v>225</v>
      </c>
      <c r="C316" t="s">
        <v>68</v>
      </c>
      <c r="D316">
        <f>COUNTIF('FP7 - organisations'!F:F,A316)</f>
        <v>0</v>
      </c>
      <c r="E316" s="4">
        <f>SUMIF('FP7 - organisations'!F:F,A316,'FP7 - organisations'!J:J)</f>
        <v>0</v>
      </c>
      <c r="F316">
        <f>COUNTIF('H2020 - organisations'!F:F,A316)</f>
        <v>2</v>
      </c>
      <c r="G316" s="4">
        <f>SUMIF('H2020 - organisations'!F:F,A316,'H2020 - organisations'!J:J)</f>
        <v>810312.5</v>
      </c>
      <c r="H316">
        <f t="shared" si="8"/>
        <v>2</v>
      </c>
      <c r="I316" s="4">
        <f t="shared" si="9"/>
        <v>810312.5</v>
      </c>
    </row>
    <row r="317" spans="1:9" x14ac:dyDescent="0.25">
      <c r="A317" t="s">
        <v>2217</v>
      </c>
      <c r="B317" t="s">
        <v>230</v>
      </c>
      <c r="C317" t="s">
        <v>68</v>
      </c>
      <c r="D317">
        <f>COUNTIF('FP7 - organisations'!F:F,A317)</f>
        <v>0</v>
      </c>
      <c r="E317" s="4">
        <f>SUMIF('FP7 - organisations'!F:F,A317,'FP7 - organisations'!J:J)</f>
        <v>0</v>
      </c>
      <c r="F317">
        <f>COUNTIF('H2020 - organisations'!F:F,A317)</f>
        <v>1</v>
      </c>
      <c r="G317" s="4">
        <f>SUMIF('H2020 - organisations'!F:F,A317,'H2020 - organisations'!J:J)</f>
        <v>217500</v>
      </c>
      <c r="H317">
        <f t="shared" si="8"/>
        <v>1</v>
      </c>
      <c r="I317" s="4">
        <f t="shared" si="9"/>
        <v>217500</v>
      </c>
    </row>
    <row r="318" spans="1:9" x14ac:dyDescent="0.25">
      <c r="A318" t="s">
        <v>4784</v>
      </c>
      <c r="B318" t="s">
        <v>232</v>
      </c>
      <c r="C318" t="s">
        <v>113</v>
      </c>
      <c r="D318">
        <f>COUNTIF('FP7 - organisations'!F:F,A318)</f>
        <v>0</v>
      </c>
      <c r="E318" s="4">
        <f>SUMIF('FP7 - organisations'!F:F,A318,'FP7 - organisations'!J:J)</f>
        <v>0</v>
      </c>
      <c r="F318">
        <f>COUNTIF('H2020 - organisations'!F:F,A318)</f>
        <v>1</v>
      </c>
      <c r="G318" s="4">
        <f>SUMIF('H2020 - organisations'!F:F,A318,'H2020 - organisations'!J:J)</f>
        <v>431962.48</v>
      </c>
      <c r="H318">
        <f t="shared" si="8"/>
        <v>1</v>
      </c>
      <c r="I318" s="4">
        <f t="shared" si="9"/>
        <v>431962.48</v>
      </c>
    </row>
    <row r="319" spans="1:9" x14ac:dyDescent="0.25">
      <c r="A319" t="s">
        <v>4780</v>
      </c>
      <c r="B319" t="s">
        <v>232</v>
      </c>
      <c r="C319" t="s">
        <v>68</v>
      </c>
      <c r="D319">
        <f>COUNTIF('FP7 - organisations'!F:F,A319)</f>
        <v>0</v>
      </c>
      <c r="E319" s="4">
        <f>SUMIF('FP7 - organisations'!F:F,A319,'FP7 - organisations'!J:J)</f>
        <v>0</v>
      </c>
      <c r="F319">
        <f>COUNTIF('H2020 - organisations'!F:F,A319)</f>
        <v>1</v>
      </c>
      <c r="G319" s="4">
        <f>SUMIF('H2020 - organisations'!F:F,A319,'H2020 - organisations'!J:J)</f>
        <v>255124.98</v>
      </c>
      <c r="H319">
        <f t="shared" si="8"/>
        <v>1</v>
      </c>
      <c r="I319" s="4">
        <f t="shared" si="9"/>
        <v>255124.98</v>
      </c>
    </row>
    <row r="320" spans="1:9" x14ac:dyDescent="0.25">
      <c r="A320" t="s">
        <v>4096</v>
      </c>
      <c r="B320" t="s">
        <v>230</v>
      </c>
      <c r="C320" t="s">
        <v>238</v>
      </c>
      <c r="D320">
        <f>COUNTIF('FP7 - organisations'!F:F,A320)</f>
        <v>0</v>
      </c>
      <c r="E320" s="4">
        <f>SUMIF('FP7 - organisations'!F:F,A320,'FP7 - organisations'!J:J)</f>
        <v>0</v>
      </c>
      <c r="F320">
        <f>COUNTIF('H2020 - organisations'!F:F,A320)</f>
        <v>3</v>
      </c>
      <c r="G320" s="4">
        <f>SUMIF('H2020 - organisations'!F:F,A320,'H2020 - organisations'!J:J)</f>
        <v>547500</v>
      </c>
      <c r="H320">
        <f t="shared" si="8"/>
        <v>3</v>
      </c>
      <c r="I320" s="4">
        <f t="shared" si="9"/>
        <v>547500</v>
      </c>
    </row>
    <row r="321" spans="1:9" x14ac:dyDescent="0.25">
      <c r="A321" t="s">
        <v>3608</v>
      </c>
      <c r="B321" t="s">
        <v>254</v>
      </c>
      <c r="C321" t="s">
        <v>274</v>
      </c>
      <c r="D321">
        <f>COUNTIF('FP7 - organisations'!F:F,A321)</f>
        <v>0</v>
      </c>
      <c r="E321" s="4">
        <f>SUMIF('FP7 - organisations'!F:F,A321,'FP7 - organisations'!J:J)</f>
        <v>0</v>
      </c>
      <c r="F321">
        <f>COUNTIF('H2020 - organisations'!F:F,A321)</f>
        <v>1</v>
      </c>
      <c r="G321" s="4">
        <f>SUMIF('H2020 - organisations'!F:F,A321,'H2020 - organisations'!J:J)</f>
        <v>168171.88</v>
      </c>
      <c r="H321">
        <f t="shared" si="8"/>
        <v>1</v>
      </c>
      <c r="I321" s="4">
        <f t="shared" si="9"/>
        <v>168171.88</v>
      </c>
    </row>
    <row r="322" spans="1:9" x14ac:dyDescent="0.25">
      <c r="A322" t="s">
        <v>3141</v>
      </c>
      <c r="B322" t="s">
        <v>232</v>
      </c>
      <c r="C322" t="s">
        <v>46</v>
      </c>
      <c r="D322">
        <f>COUNTIF('FP7 - organisations'!F:F,A322)</f>
        <v>0</v>
      </c>
      <c r="E322" s="4">
        <f>SUMIF('FP7 - organisations'!F:F,A322,'FP7 - organisations'!J:J)</f>
        <v>0</v>
      </c>
      <c r="F322">
        <f>COUNTIF('H2020 - organisations'!F:F,A322)</f>
        <v>1</v>
      </c>
      <c r="G322" s="4">
        <f>SUMIF('H2020 - organisations'!F:F,A322,'H2020 - organisations'!J:J)</f>
        <v>521325</v>
      </c>
      <c r="H322">
        <f t="shared" ref="H322:H385" si="10">SUM(D322,F322)</f>
        <v>1</v>
      </c>
      <c r="I322" s="4">
        <f t="shared" ref="I322:I385" si="11">SUM(E322,G322)</f>
        <v>521325</v>
      </c>
    </row>
    <row r="323" spans="1:9" x14ac:dyDescent="0.25">
      <c r="A323" t="s">
        <v>4001</v>
      </c>
      <c r="B323" t="s">
        <v>230</v>
      </c>
      <c r="C323" t="s">
        <v>285</v>
      </c>
      <c r="D323">
        <f>COUNTIF('FP7 - organisations'!F:F,A323)</f>
        <v>0</v>
      </c>
      <c r="E323" s="4">
        <f>SUMIF('FP7 - organisations'!F:F,A323,'FP7 - organisations'!J:J)</f>
        <v>0</v>
      </c>
      <c r="F323">
        <f>COUNTIF('H2020 - organisations'!F:F,A323)</f>
        <v>2</v>
      </c>
      <c r="G323" s="4">
        <f>SUMIF('H2020 - organisations'!F:F,A323,'H2020 - organisations'!J:J)</f>
        <v>88983.75</v>
      </c>
      <c r="H323">
        <f t="shared" si="10"/>
        <v>2</v>
      </c>
      <c r="I323" s="4">
        <f t="shared" si="11"/>
        <v>88983.75</v>
      </c>
    </row>
    <row r="324" spans="1:9" x14ac:dyDescent="0.25">
      <c r="A324" t="s">
        <v>1764</v>
      </c>
      <c r="B324" t="s">
        <v>232</v>
      </c>
      <c r="C324" t="s">
        <v>274</v>
      </c>
      <c r="D324">
        <f>COUNTIF('FP7 - organisations'!F:F,A324)</f>
        <v>0</v>
      </c>
      <c r="E324" s="4">
        <f>SUMIF('FP7 - organisations'!F:F,A324,'FP7 - organisations'!J:J)</f>
        <v>0</v>
      </c>
      <c r="F324">
        <f>COUNTIF('H2020 - organisations'!F:F,A324)</f>
        <v>3</v>
      </c>
      <c r="G324" s="4">
        <f>SUMIF('H2020 - organisations'!F:F,A324,'H2020 - organisations'!J:J)</f>
        <v>1103824.33</v>
      </c>
      <c r="H324">
        <f t="shared" si="10"/>
        <v>3</v>
      </c>
      <c r="I324" s="4">
        <f t="shared" si="11"/>
        <v>1103824.33</v>
      </c>
    </row>
    <row r="325" spans="1:9" x14ac:dyDescent="0.25">
      <c r="A325" t="s">
        <v>3990</v>
      </c>
      <c r="B325" t="s">
        <v>225</v>
      </c>
      <c r="C325" t="s">
        <v>285</v>
      </c>
      <c r="D325">
        <f>COUNTIF('FP7 - organisations'!F:F,A325)</f>
        <v>0</v>
      </c>
      <c r="E325" s="4">
        <f>SUMIF('FP7 - organisations'!F:F,A325,'FP7 - organisations'!J:J)</f>
        <v>0</v>
      </c>
      <c r="F325">
        <f>COUNTIF('H2020 - organisations'!F:F,A325)</f>
        <v>3</v>
      </c>
      <c r="G325" s="4">
        <f>SUMIF('H2020 - organisations'!F:F,A325,'H2020 - organisations'!J:J)</f>
        <v>1324037.5</v>
      </c>
      <c r="H325">
        <f t="shared" si="10"/>
        <v>3</v>
      </c>
      <c r="I325" s="4">
        <f t="shared" si="11"/>
        <v>1324037.5</v>
      </c>
    </row>
    <row r="326" spans="1:9" x14ac:dyDescent="0.25">
      <c r="A326" t="s">
        <v>3986</v>
      </c>
      <c r="B326" t="s">
        <v>230</v>
      </c>
      <c r="C326" t="s">
        <v>95</v>
      </c>
      <c r="D326">
        <f>COUNTIF('FP7 - organisations'!F:F,A326)</f>
        <v>0</v>
      </c>
      <c r="E326" s="4">
        <f>SUMIF('FP7 - organisations'!F:F,A326,'FP7 - organisations'!J:J)</f>
        <v>0</v>
      </c>
      <c r="F326">
        <f>COUNTIF('H2020 - organisations'!F:F,A326)</f>
        <v>1</v>
      </c>
      <c r="G326" s="4">
        <f>SUMIF('H2020 - organisations'!F:F,A326,'H2020 - organisations'!J:J)</f>
        <v>158750</v>
      </c>
      <c r="H326">
        <f t="shared" si="10"/>
        <v>1</v>
      </c>
      <c r="I326" s="4">
        <f t="shared" si="11"/>
        <v>158750</v>
      </c>
    </row>
    <row r="327" spans="1:9" x14ac:dyDescent="0.25">
      <c r="A327" t="s">
        <v>3977</v>
      </c>
      <c r="B327" t="s">
        <v>232</v>
      </c>
      <c r="C327" t="s">
        <v>274</v>
      </c>
      <c r="D327">
        <f>COUNTIF('FP7 - organisations'!F:F,A327)</f>
        <v>0</v>
      </c>
      <c r="E327" s="4">
        <f>SUMIF('FP7 - organisations'!F:F,A327,'FP7 - organisations'!J:J)</f>
        <v>0</v>
      </c>
      <c r="F327">
        <f>COUNTIF('H2020 - organisations'!F:F,A327)</f>
        <v>1</v>
      </c>
      <c r="G327" s="4">
        <f>SUMIF('H2020 - organisations'!F:F,A327,'H2020 - organisations'!J:J)</f>
        <v>164937.5</v>
      </c>
      <c r="H327">
        <f t="shared" si="10"/>
        <v>1</v>
      </c>
      <c r="I327" s="4">
        <f t="shared" si="11"/>
        <v>164937.5</v>
      </c>
    </row>
    <row r="328" spans="1:9" x14ac:dyDescent="0.25">
      <c r="A328" t="s">
        <v>2920</v>
      </c>
      <c r="B328" t="s">
        <v>232</v>
      </c>
      <c r="C328" t="s">
        <v>183</v>
      </c>
      <c r="D328">
        <f>COUNTIF('FP7 - organisations'!F:F,A328)</f>
        <v>0</v>
      </c>
      <c r="E328" s="4">
        <f>SUMIF('FP7 - organisations'!F:F,A328,'FP7 - organisations'!J:J)</f>
        <v>0</v>
      </c>
      <c r="F328">
        <f>COUNTIF('H2020 - organisations'!F:F,A328)</f>
        <v>2</v>
      </c>
      <c r="G328" s="4">
        <f>SUMIF('H2020 - organisations'!F:F,A328,'H2020 - organisations'!J:J)</f>
        <v>1138852.5</v>
      </c>
      <c r="H328">
        <f t="shared" si="10"/>
        <v>2</v>
      </c>
      <c r="I328" s="4">
        <f t="shared" si="11"/>
        <v>1138852.5</v>
      </c>
    </row>
    <row r="329" spans="1:9" x14ac:dyDescent="0.25">
      <c r="A329" t="s">
        <v>784</v>
      </c>
      <c r="B329" t="s">
        <v>254</v>
      </c>
      <c r="C329" t="s">
        <v>274</v>
      </c>
      <c r="D329">
        <f>COUNTIF('FP7 - organisations'!F:F,A329)</f>
        <v>0</v>
      </c>
      <c r="E329" s="4">
        <f>SUMIF('FP7 - organisations'!F:F,A329,'FP7 - organisations'!J:J)</f>
        <v>0</v>
      </c>
      <c r="F329">
        <f>COUNTIF('H2020 - organisations'!F:F,A329)</f>
        <v>1</v>
      </c>
      <c r="G329" s="4">
        <f>SUMIF('H2020 - organisations'!F:F,A329,'H2020 - organisations'!J:J)</f>
        <v>0</v>
      </c>
      <c r="H329">
        <f t="shared" si="10"/>
        <v>1</v>
      </c>
      <c r="I329" s="4">
        <f t="shared" si="11"/>
        <v>0</v>
      </c>
    </row>
    <row r="330" spans="1:9" x14ac:dyDescent="0.25">
      <c r="A330" t="s">
        <v>1217</v>
      </c>
      <c r="B330" t="s">
        <v>225</v>
      </c>
      <c r="C330" t="s">
        <v>57</v>
      </c>
      <c r="D330">
        <f>COUNTIF('FP7 - organisations'!F:F,A330)</f>
        <v>0</v>
      </c>
      <c r="E330" s="4">
        <f>SUMIF('FP7 - organisations'!F:F,A330,'FP7 - organisations'!J:J)</f>
        <v>0</v>
      </c>
      <c r="F330">
        <f>COUNTIF('H2020 - organisations'!F:F,A330)</f>
        <v>1</v>
      </c>
      <c r="G330" s="4">
        <f>SUMIF('H2020 - organisations'!F:F,A330,'H2020 - organisations'!J:J)</f>
        <v>755312.5</v>
      </c>
      <c r="H330">
        <f t="shared" si="10"/>
        <v>1</v>
      </c>
      <c r="I330" s="4">
        <f t="shared" si="11"/>
        <v>755312.5</v>
      </c>
    </row>
    <row r="331" spans="1:9" x14ac:dyDescent="0.25">
      <c r="A331" t="s">
        <v>1504</v>
      </c>
      <c r="B331" t="s">
        <v>232</v>
      </c>
      <c r="C331" t="s">
        <v>126</v>
      </c>
      <c r="D331">
        <f>COUNTIF('FP7 - organisations'!F:F,A331)</f>
        <v>0</v>
      </c>
      <c r="E331" s="4">
        <f>SUMIF('FP7 - organisations'!F:F,A331,'FP7 - organisations'!J:J)</f>
        <v>0</v>
      </c>
      <c r="F331">
        <f>COUNTIF('H2020 - organisations'!F:F,A331)</f>
        <v>2</v>
      </c>
      <c r="G331" s="4">
        <f>SUMIF('H2020 - organisations'!F:F,A331,'H2020 - organisations'!J:J)</f>
        <v>1260496.1299999999</v>
      </c>
      <c r="H331">
        <f t="shared" si="10"/>
        <v>2</v>
      </c>
      <c r="I331" s="4">
        <f t="shared" si="11"/>
        <v>1260496.1299999999</v>
      </c>
    </row>
    <row r="332" spans="1:9" x14ac:dyDescent="0.25">
      <c r="A332" t="s">
        <v>3955</v>
      </c>
      <c r="B332" t="s">
        <v>230</v>
      </c>
      <c r="C332" t="s">
        <v>274</v>
      </c>
      <c r="D332">
        <f>COUNTIF('FP7 - organisations'!F:F,A332)</f>
        <v>0</v>
      </c>
      <c r="E332" s="4">
        <f>SUMIF('FP7 - organisations'!F:F,A332,'FP7 - organisations'!J:J)</f>
        <v>0</v>
      </c>
      <c r="F332">
        <f>COUNTIF('H2020 - organisations'!F:F,A332)</f>
        <v>2</v>
      </c>
      <c r="G332" s="4">
        <f>SUMIF('H2020 - organisations'!F:F,A332,'H2020 - organisations'!J:J)</f>
        <v>230405</v>
      </c>
      <c r="H332">
        <f t="shared" si="10"/>
        <v>2</v>
      </c>
      <c r="I332" s="4">
        <f t="shared" si="11"/>
        <v>230405</v>
      </c>
    </row>
    <row r="333" spans="1:9" x14ac:dyDescent="0.25">
      <c r="A333" t="s">
        <v>4773</v>
      </c>
      <c r="B333" t="s">
        <v>232</v>
      </c>
      <c r="C333" t="s">
        <v>68</v>
      </c>
      <c r="D333">
        <f>COUNTIF('FP7 - organisations'!F:F,A333)</f>
        <v>0</v>
      </c>
      <c r="E333" s="4">
        <f>SUMIF('FP7 - organisations'!F:F,A333,'FP7 - organisations'!J:J)</f>
        <v>0</v>
      </c>
      <c r="F333">
        <f>COUNTIF('H2020 - organisations'!F:F,A333)</f>
        <v>1</v>
      </c>
      <c r="G333" s="4">
        <f>SUMIF('H2020 - organisations'!F:F,A333,'H2020 - organisations'!J:J)</f>
        <v>347500</v>
      </c>
      <c r="H333">
        <f t="shared" si="10"/>
        <v>1</v>
      </c>
      <c r="I333" s="4">
        <f t="shared" si="11"/>
        <v>347500</v>
      </c>
    </row>
    <row r="334" spans="1:9" x14ac:dyDescent="0.25">
      <c r="A334" t="s">
        <v>4766</v>
      </c>
      <c r="B334" t="s">
        <v>232</v>
      </c>
      <c r="C334" t="s">
        <v>113</v>
      </c>
      <c r="D334">
        <f>COUNTIF('FP7 - organisations'!F:F,A334)</f>
        <v>0</v>
      </c>
      <c r="E334" s="4">
        <f>SUMIF('FP7 - organisations'!F:F,A334,'FP7 - organisations'!J:J)</f>
        <v>0</v>
      </c>
      <c r="F334">
        <f>COUNTIF('H2020 - organisations'!F:F,A334)</f>
        <v>1</v>
      </c>
      <c r="G334" s="4">
        <f>SUMIF('H2020 - organisations'!F:F,A334,'H2020 - organisations'!J:J)</f>
        <v>378945</v>
      </c>
      <c r="H334">
        <f t="shared" si="10"/>
        <v>1</v>
      </c>
      <c r="I334" s="4">
        <f t="shared" si="11"/>
        <v>378945</v>
      </c>
    </row>
    <row r="335" spans="1:9" x14ac:dyDescent="0.25">
      <c r="A335" t="s">
        <v>4760</v>
      </c>
      <c r="B335" t="s">
        <v>232</v>
      </c>
      <c r="C335" t="s">
        <v>126</v>
      </c>
      <c r="D335">
        <f>COUNTIF('FP7 - organisations'!F:F,A335)</f>
        <v>0</v>
      </c>
      <c r="E335" s="4">
        <f>SUMIF('FP7 - organisations'!F:F,A335,'FP7 - organisations'!J:J)</f>
        <v>0</v>
      </c>
      <c r="F335">
        <f>COUNTIF('H2020 - organisations'!F:F,A335)</f>
        <v>1</v>
      </c>
      <c r="G335" s="4">
        <f>SUMIF('H2020 - organisations'!F:F,A335,'H2020 - organisations'!J:J)</f>
        <v>323375</v>
      </c>
      <c r="H335">
        <f t="shared" si="10"/>
        <v>1</v>
      </c>
      <c r="I335" s="4">
        <f t="shared" si="11"/>
        <v>323375</v>
      </c>
    </row>
    <row r="336" spans="1:9" x14ac:dyDescent="0.25">
      <c r="A336" t="s">
        <v>3911</v>
      </c>
      <c r="B336" t="s">
        <v>232</v>
      </c>
      <c r="C336" t="s">
        <v>229</v>
      </c>
      <c r="D336">
        <f>COUNTIF('FP7 - organisations'!F:F,A336)</f>
        <v>0</v>
      </c>
      <c r="E336" s="4">
        <f>SUMIF('FP7 - organisations'!F:F,A336,'FP7 - organisations'!J:J)</f>
        <v>0</v>
      </c>
      <c r="F336">
        <f>COUNTIF('H2020 - organisations'!F:F,A336)</f>
        <v>2</v>
      </c>
      <c r="G336" s="4">
        <f>SUMIF('H2020 - organisations'!F:F,A336,'H2020 - organisations'!J:J)</f>
        <v>732832.33</v>
      </c>
      <c r="H336">
        <f t="shared" si="10"/>
        <v>2</v>
      </c>
      <c r="I336" s="4">
        <f t="shared" si="11"/>
        <v>732832.33</v>
      </c>
    </row>
    <row r="337" spans="1:9" x14ac:dyDescent="0.25">
      <c r="A337" t="s">
        <v>2600</v>
      </c>
      <c r="B337" t="s">
        <v>239</v>
      </c>
      <c r="C337" t="s">
        <v>68</v>
      </c>
      <c r="D337">
        <f>COUNTIF('FP7 - organisations'!F:F,A337)</f>
        <v>0</v>
      </c>
      <c r="E337" s="4">
        <f>SUMIF('FP7 - organisations'!F:F,A337,'FP7 - organisations'!J:J)</f>
        <v>0</v>
      </c>
      <c r="F337">
        <f>COUNTIF('H2020 - organisations'!F:F,A337)</f>
        <v>1</v>
      </c>
      <c r="G337" s="4">
        <f>SUMIF('H2020 - organisations'!F:F,A337,'H2020 - organisations'!J:J)</f>
        <v>0</v>
      </c>
      <c r="H337">
        <f t="shared" si="10"/>
        <v>1</v>
      </c>
      <c r="I337" s="4">
        <f t="shared" si="11"/>
        <v>0</v>
      </c>
    </row>
    <row r="338" spans="1:9" x14ac:dyDescent="0.25">
      <c r="A338" t="s">
        <v>3710</v>
      </c>
      <c r="B338" t="s">
        <v>232</v>
      </c>
      <c r="C338" t="s">
        <v>68</v>
      </c>
      <c r="D338">
        <f>COUNTIF('FP7 - organisations'!F:F,A338)</f>
        <v>0</v>
      </c>
      <c r="E338" s="4">
        <f>SUMIF('FP7 - organisations'!F:F,A338,'FP7 - organisations'!J:J)</f>
        <v>0</v>
      </c>
      <c r="F338">
        <f>COUNTIF('H2020 - organisations'!F:F,A338)</f>
        <v>1</v>
      </c>
      <c r="G338" s="4">
        <f>SUMIF('H2020 - organisations'!F:F,A338,'H2020 - organisations'!J:J)</f>
        <v>474257.5</v>
      </c>
      <c r="H338">
        <f t="shared" si="10"/>
        <v>1</v>
      </c>
      <c r="I338" s="4">
        <f t="shared" si="11"/>
        <v>474257.5</v>
      </c>
    </row>
    <row r="339" spans="1:9" x14ac:dyDescent="0.25">
      <c r="A339" t="s">
        <v>2345</v>
      </c>
      <c r="B339" t="s">
        <v>232</v>
      </c>
      <c r="C339" t="s">
        <v>229</v>
      </c>
      <c r="D339">
        <f>COUNTIF('FP7 - organisations'!F:F,A339)</f>
        <v>0</v>
      </c>
      <c r="E339" s="4">
        <f>SUMIF('FP7 - organisations'!F:F,A339,'FP7 - organisations'!J:J)</f>
        <v>0</v>
      </c>
      <c r="F339">
        <f>COUNTIF('H2020 - organisations'!F:F,A339)</f>
        <v>1</v>
      </c>
      <c r="G339" s="4">
        <f>SUMIF('H2020 - organisations'!F:F,A339,'H2020 - organisations'!J:J)</f>
        <v>392316.25</v>
      </c>
      <c r="H339">
        <f t="shared" si="10"/>
        <v>1</v>
      </c>
      <c r="I339" s="4">
        <f t="shared" si="11"/>
        <v>392316.25</v>
      </c>
    </row>
    <row r="340" spans="1:9" x14ac:dyDescent="0.25">
      <c r="A340" t="s">
        <v>4389</v>
      </c>
      <c r="B340" t="s">
        <v>230</v>
      </c>
      <c r="C340" t="s">
        <v>465</v>
      </c>
      <c r="D340">
        <f>COUNTIF('FP7 - organisations'!F:F,A340)</f>
        <v>0</v>
      </c>
      <c r="E340" s="4">
        <f>SUMIF('FP7 - organisations'!F:F,A340,'FP7 - organisations'!J:J)</f>
        <v>0</v>
      </c>
      <c r="F340">
        <f>COUNTIF('H2020 - organisations'!F:F,A340)</f>
        <v>4</v>
      </c>
      <c r="G340" s="4">
        <f>SUMIF('H2020 - organisations'!F:F,A340,'H2020 - organisations'!J:J)</f>
        <v>445748.31</v>
      </c>
      <c r="H340">
        <f t="shared" si="10"/>
        <v>4</v>
      </c>
      <c r="I340" s="4">
        <f t="shared" si="11"/>
        <v>445748.31</v>
      </c>
    </row>
    <row r="341" spans="1:9" x14ac:dyDescent="0.25">
      <c r="A341" t="s">
        <v>4746</v>
      </c>
      <c r="B341" t="s">
        <v>225</v>
      </c>
      <c r="C341" t="s">
        <v>126</v>
      </c>
      <c r="D341">
        <f>COUNTIF('FP7 - organisations'!F:F,A341)</f>
        <v>0</v>
      </c>
      <c r="E341" s="4">
        <f>SUMIF('FP7 - organisations'!F:F,A341,'FP7 - organisations'!J:J)</f>
        <v>0</v>
      </c>
      <c r="F341">
        <f>COUNTIF('H2020 - organisations'!F:F,A341)</f>
        <v>1</v>
      </c>
      <c r="G341" s="4">
        <f>SUMIF('H2020 - organisations'!F:F,A341,'H2020 - organisations'!J:J)</f>
        <v>253320</v>
      </c>
      <c r="H341">
        <f t="shared" si="10"/>
        <v>1</v>
      </c>
      <c r="I341" s="4">
        <f t="shared" si="11"/>
        <v>253320</v>
      </c>
    </row>
    <row r="342" spans="1:9" x14ac:dyDescent="0.25">
      <c r="A342" t="s">
        <v>4737</v>
      </c>
      <c r="B342" t="s">
        <v>254</v>
      </c>
      <c r="C342" t="s">
        <v>35</v>
      </c>
      <c r="D342">
        <f>COUNTIF('FP7 - organisations'!F:F,A342)</f>
        <v>0</v>
      </c>
      <c r="E342" s="4">
        <f>SUMIF('FP7 - organisations'!F:F,A342,'FP7 - organisations'!J:J)</f>
        <v>0</v>
      </c>
      <c r="F342">
        <f>COUNTIF('H2020 - organisations'!F:F,A342)</f>
        <v>1</v>
      </c>
      <c r="G342" s="4">
        <f>SUMIF('H2020 - organisations'!F:F,A342,'H2020 - organisations'!J:J)</f>
        <v>424075</v>
      </c>
      <c r="H342">
        <f t="shared" si="10"/>
        <v>1</v>
      </c>
      <c r="I342" s="4">
        <f t="shared" si="11"/>
        <v>424075</v>
      </c>
    </row>
    <row r="343" spans="1:9" x14ac:dyDescent="0.25">
      <c r="A343" t="s">
        <v>3940</v>
      </c>
      <c r="B343" t="s">
        <v>230</v>
      </c>
      <c r="C343" t="s">
        <v>450</v>
      </c>
      <c r="D343">
        <f>COUNTIF('FP7 - organisations'!F:F,A343)</f>
        <v>0</v>
      </c>
      <c r="E343" s="4">
        <f>SUMIF('FP7 - organisations'!F:F,A343,'FP7 - organisations'!J:J)</f>
        <v>0</v>
      </c>
      <c r="F343">
        <f>COUNTIF('H2020 - organisations'!F:F,A343)</f>
        <v>3</v>
      </c>
      <c r="G343" s="4">
        <f>SUMIF('H2020 - organisations'!F:F,A343,'H2020 - organisations'!J:J)</f>
        <v>316125</v>
      </c>
      <c r="H343">
        <f t="shared" si="10"/>
        <v>3</v>
      </c>
      <c r="I343" s="4">
        <f t="shared" si="11"/>
        <v>316125</v>
      </c>
    </row>
    <row r="344" spans="1:9" x14ac:dyDescent="0.25">
      <c r="A344" t="s">
        <v>4727</v>
      </c>
      <c r="B344" t="s">
        <v>232</v>
      </c>
      <c r="C344" t="s">
        <v>249</v>
      </c>
      <c r="D344">
        <f>COUNTIF('FP7 - organisations'!F:F,A344)</f>
        <v>0</v>
      </c>
      <c r="E344" s="4">
        <f>SUMIF('FP7 - organisations'!F:F,A344,'FP7 - organisations'!J:J)</f>
        <v>0</v>
      </c>
      <c r="F344">
        <f>COUNTIF('H2020 - organisations'!F:F,A344)</f>
        <v>1</v>
      </c>
      <c r="G344" s="4">
        <f>SUMIF('H2020 - organisations'!F:F,A344,'H2020 - organisations'!J:J)</f>
        <v>409625</v>
      </c>
      <c r="H344">
        <f t="shared" si="10"/>
        <v>1</v>
      </c>
      <c r="I344" s="4">
        <f t="shared" si="11"/>
        <v>409625</v>
      </c>
    </row>
    <row r="345" spans="1:9" x14ac:dyDescent="0.25">
      <c r="A345" t="s">
        <v>4720</v>
      </c>
      <c r="B345" t="s">
        <v>232</v>
      </c>
      <c r="C345" t="s">
        <v>12</v>
      </c>
      <c r="D345">
        <f>COUNTIF('FP7 - organisations'!F:F,A345)</f>
        <v>0</v>
      </c>
      <c r="E345" s="4">
        <f>SUMIF('FP7 - organisations'!F:F,A345,'FP7 - organisations'!J:J)</f>
        <v>0</v>
      </c>
      <c r="F345">
        <f>COUNTIF('H2020 - organisations'!F:F,A345)</f>
        <v>1</v>
      </c>
      <c r="G345" s="4">
        <f>SUMIF('H2020 - organisations'!F:F,A345,'H2020 - organisations'!J:J)</f>
        <v>229241.9</v>
      </c>
      <c r="H345">
        <f t="shared" si="10"/>
        <v>1</v>
      </c>
      <c r="I345" s="4">
        <f t="shared" si="11"/>
        <v>229241.9</v>
      </c>
    </row>
    <row r="346" spans="1:9" x14ac:dyDescent="0.25">
      <c r="A346" t="s">
        <v>2173</v>
      </c>
      <c r="B346" t="s">
        <v>232</v>
      </c>
      <c r="C346" t="s">
        <v>12</v>
      </c>
      <c r="D346">
        <f>COUNTIF('FP7 - organisations'!F:F,A346)</f>
        <v>0</v>
      </c>
      <c r="E346" s="4">
        <f>SUMIF('FP7 - organisations'!F:F,A346,'FP7 - organisations'!J:J)</f>
        <v>0</v>
      </c>
      <c r="F346">
        <f>COUNTIF('H2020 - organisations'!F:F,A346)</f>
        <v>1</v>
      </c>
      <c r="G346" s="4">
        <f>SUMIF('H2020 - organisations'!F:F,A346,'H2020 - organisations'!J:J)</f>
        <v>31758.1</v>
      </c>
      <c r="H346">
        <f t="shared" si="10"/>
        <v>1</v>
      </c>
      <c r="I346" s="4">
        <f t="shared" si="11"/>
        <v>31758.1</v>
      </c>
    </row>
    <row r="347" spans="1:9" x14ac:dyDescent="0.25">
      <c r="A347" t="s">
        <v>4115</v>
      </c>
      <c r="B347" t="s">
        <v>230</v>
      </c>
      <c r="C347" t="s">
        <v>95</v>
      </c>
      <c r="D347">
        <f>COUNTIF('FP7 - organisations'!F:F,A347)</f>
        <v>0</v>
      </c>
      <c r="E347" s="4">
        <f>SUMIF('FP7 - organisations'!F:F,A347,'FP7 - organisations'!J:J)</f>
        <v>0</v>
      </c>
      <c r="F347">
        <f>COUNTIF('H2020 - organisations'!F:F,A347)</f>
        <v>3</v>
      </c>
      <c r="G347" s="4">
        <f>SUMIF('H2020 - organisations'!F:F,A347,'H2020 - organisations'!J:J)</f>
        <v>167875</v>
      </c>
      <c r="H347">
        <f t="shared" si="10"/>
        <v>3</v>
      </c>
      <c r="I347" s="4">
        <f t="shared" si="11"/>
        <v>167875</v>
      </c>
    </row>
    <row r="348" spans="1:9" x14ac:dyDescent="0.25">
      <c r="A348" t="s">
        <v>1153</v>
      </c>
      <c r="B348" t="s">
        <v>232</v>
      </c>
      <c r="C348" t="s">
        <v>238</v>
      </c>
      <c r="D348">
        <f>COUNTIF('FP7 - organisations'!F:F,A348)</f>
        <v>0</v>
      </c>
      <c r="E348" s="4">
        <f>SUMIF('FP7 - organisations'!F:F,A348,'FP7 - organisations'!J:J)</f>
        <v>0</v>
      </c>
      <c r="F348">
        <f>COUNTIF('H2020 - organisations'!F:F,A348)</f>
        <v>1</v>
      </c>
      <c r="G348" s="4">
        <f>SUMIF('H2020 - organisations'!F:F,A348,'H2020 - organisations'!J:J)</f>
        <v>429214</v>
      </c>
      <c r="H348">
        <f t="shared" si="10"/>
        <v>1</v>
      </c>
      <c r="I348" s="4">
        <f t="shared" si="11"/>
        <v>429214</v>
      </c>
    </row>
    <row r="349" spans="1:9" x14ac:dyDescent="0.25">
      <c r="A349" t="s">
        <v>4705</v>
      </c>
      <c r="B349" t="s">
        <v>232</v>
      </c>
      <c r="C349" t="s">
        <v>46</v>
      </c>
      <c r="D349">
        <f>COUNTIF('FP7 - organisations'!F:F,A349)</f>
        <v>0</v>
      </c>
      <c r="E349" s="4">
        <f>SUMIF('FP7 - organisations'!F:F,A349,'FP7 - organisations'!J:J)</f>
        <v>0</v>
      </c>
      <c r="F349">
        <f>COUNTIF('H2020 - organisations'!F:F,A349)</f>
        <v>1</v>
      </c>
      <c r="G349" s="4">
        <f>SUMIF('H2020 - organisations'!F:F,A349,'H2020 - organisations'!J:J)</f>
        <v>168737.5</v>
      </c>
      <c r="H349">
        <f t="shared" si="10"/>
        <v>1</v>
      </c>
      <c r="I349" s="4">
        <f t="shared" si="11"/>
        <v>168737.5</v>
      </c>
    </row>
    <row r="350" spans="1:9" x14ac:dyDescent="0.25">
      <c r="A350" t="s">
        <v>2219</v>
      </c>
      <c r="B350" t="s">
        <v>230</v>
      </c>
      <c r="C350" t="s">
        <v>12</v>
      </c>
      <c r="D350">
        <f>COUNTIF('FP7 - organisations'!F:F,A350)</f>
        <v>0</v>
      </c>
      <c r="E350" s="4">
        <f>SUMIF('FP7 - organisations'!F:F,A350,'FP7 - organisations'!J:J)</f>
        <v>0</v>
      </c>
      <c r="F350">
        <f>COUNTIF('H2020 - organisations'!F:F,A350)</f>
        <v>1</v>
      </c>
      <c r="G350" s="4">
        <f>SUMIF('H2020 - organisations'!F:F,A350,'H2020 - organisations'!J:J)</f>
        <v>101250</v>
      </c>
      <c r="H350">
        <f t="shared" si="10"/>
        <v>1</v>
      </c>
      <c r="I350" s="4">
        <f t="shared" si="11"/>
        <v>101250</v>
      </c>
    </row>
    <row r="351" spans="1:9" x14ac:dyDescent="0.25">
      <c r="A351" t="s">
        <v>4234</v>
      </c>
      <c r="B351" t="s">
        <v>232</v>
      </c>
      <c r="C351" t="s">
        <v>12</v>
      </c>
      <c r="D351">
        <f>COUNTIF('FP7 - organisations'!F:F,A351)</f>
        <v>0</v>
      </c>
      <c r="E351" s="4">
        <f>SUMIF('FP7 - organisations'!F:F,A351,'FP7 - organisations'!J:J)</f>
        <v>0</v>
      </c>
      <c r="F351">
        <f>COUNTIF('H2020 - organisations'!F:F,A351)</f>
        <v>2</v>
      </c>
      <c r="G351" s="4">
        <f>SUMIF('H2020 - organisations'!F:F,A351,'H2020 - organisations'!J:J)</f>
        <v>1075250</v>
      </c>
      <c r="H351">
        <f t="shared" si="10"/>
        <v>2</v>
      </c>
      <c r="I351" s="4">
        <f t="shared" si="11"/>
        <v>1075250</v>
      </c>
    </row>
    <row r="352" spans="1:9" x14ac:dyDescent="0.25">
      <c r="A352" t="s">
        <v>4694</v>
      </c>
      <c r="B352" t="s">
        <v>239</v>
      </c>
      <c r="C352" t="s">
        <v>12</v>
      </c>
      <c r="D352">
        <f>COUNTIF('FP7 - organisations'!F:F,A352)</f>
        <v>0</v>
      </c>
      <c r="E352" s="4">
        <f>SUMIF('FP7 - organisations'!F:F,A352,'FP7 - organisations'!J:J)</f>
        <v>0</v>
      </c>
      <c r="F352">
        <f>COUNTIF('H2020 - organisations'!F:F,A352)</f>
        <v>1</v>
      </c>
      <c r="G352" s="4">
        <f>SUMIF('H2020 - organisations'!F:F,A352,'H2020 - organisations'!J:J)</f>
        <v>311250</v>
      </c>
      <c r="H352">
        <f t="shared" si="10"/>
        <v>1</v>
      </c>
      <c r="I352" s="4">
        <f t="shared" si="11"/>
        <v>311250</v>
      </c>
    </row>
    <row r="353" spans="1:9" x14ac:dyDescent="0.25">
      <c r="A353" t="s">
        <v>4220</v>
      </c>
      <c r="B353" t="s">
        <v>232</v>
      </c>
      <c r="C353" t="s">
        <v>35</v>
      </c>
      <c r="D353">
        <f>COUNTIF('FP7 - organisations'!F:F,A353)</f>
        <v>0</v>
      </c>
      <c r="E353" s="4">
        <f>SUMIF('FP7 - organisations'!F:F,A353,'FP7 - organisations'!J:J)</f>
        <v>0</v>
      </c>
      <c r="F353">
        <f>COUNTIF('H2020 - organisations'!F:F,A353)</f>
        <v>2</v>
      </c>
      <c r="G353" s="4">
        <f>SUMIF('H2020 - organisations'!F:F,A353,'H2020 - organisations'!J:J)</f>
        <v>470625</v>
      </c>
      <c r="H353">
        <f t="shared" si="10"/>
        <v>2</v>
      </c>
      <c r="I353" s="4">
        <f t="shared" si="11"/>
        <v>470625</v>
      </c>
    </row>
    <row r="354" spans="1:9" x14ac:dyDescent="0.25">
      <c r="A354" t="s">
        <v>4687</v>
      </c>
      <c r="B354" t="s">
        <v>239</v>
      </c>
      <c r="C354" t="s">
        <v>35</v>
      </c>
      <c r="D354">
        <f>COUNTIF('FP7 - organisations'!F:F,A354)</f>
        <v>0</v>
      </c>
      <c r="E354" s="4">
        <f>SUMIF('FP7 - organisations'!F:F,A354,'FP7 - organisations'!J:J)</f>
        <v>0</v>
      </c>
      <c r="F354">
        <f>COUNTIF('H2020 - organisations'!F:F,A354)</f>
        <v>1</v>
      </c>
      <c r="G354" s="4">
        <f>SUMIF('H2020 - organisations'!F:F,A354,'H2020 - organisations'!J:J)</f>
        <v>248875</v>
      </c>
      <c r="H354">
        <f t="shared" si="10"/>
        <v>1</v>
      </c>
      <c r="I354" s="4">
        <f t="shared" si="11"/>
        <v>248875</v>
      </c>
    </row>
    <row r="355" spans="1:9" x14ac:dyDescent="0.25">
      <c r="A355" t="s">
        <v>1808</v>
      </c>
      <c r="B355" t="s">
        <v>232</v>
      </c>
      <c r="C355" t="s">
        <v>35</v>
      </c>
      <c r="D355">
        <f>COUNTIF('FP7 - organisations'!F:F,A355)</f>
        <v>0</v>
      </c>
      <c r="E355" s="4">
        <f>SUMIF('FP7 - organisations'!F:F,A355,'FP7 - organisations'!J:J)</f>
        <v>0</v>
      </c>
      <c r="F355">
        <f>COUNTIF('H2020 - organisations'!F:F,A355)</f>
        <v>1</v>
      </c>
      <c r="G355" s="4">
        <f>SUMIF('H2020 - organisations'!F:F,A355,'H2020 - organisations'!J:J)</f>
        <v>438125</v>
      </c>
      <c r="H355">
        <f t="shared" si="10"/>
        <v>1</v>
      </c>
      <c r="I355" s="4">
        <f t="shared" si="11"/>
        <v>438125</v>
      </c>
    </row>
    <row r="356" spans="1:9" x14ac:dyDescent="0.25">
      <c r="A356" t="s">
        <v>2804</v>
      </c>
      <c r="B356" t="s">
        <v>230</v>
      </c>
      <c r="C356" t="s">
        <v>24</v>
      </c>
      <c r="D356">
        <f>COUNTIF('FP7 - organisations'!F:F,A356)</f>
        <v>0</v>
      </c>
      <c r="E356" s="4">
        <f>SUMIF('FP7 - organisations'!F:F,A356,'FP7 - organisations'!J:J)</f>
        <v>0</v>
      </c>
      <c r="F356">
        <f>COUNTIF('H2020 - organisations'!F:F,A356)</f>
        <v>2</v>
      </c>
      <c r="G356" s="4">
        <f>SUMIF('H2020 - organisations'!F:F,A356,'H2020 - organisations'!J:J)</f>
        <v>150000</v>
      </c>
      <c r="H356">
        <f t="shared" si="10"/>
        <v>2</v>
      </c>
      <c r="I356" s="4">
        <f t="shared" si="11"/>
        <v>150000</v>
      </c>
    </row>
    <row r="357" spans="1:9" x14ac:dyDescent="0.25">
      <c r="A357" t="s">
        <v>4210</v>
      </c>
      <c r="B357" t="s">
        <v>230</v>
      </c>
      <c r="C357" t="s">
        <v>250</v>
      </c>
      <c r="D357">
        <f>COUNTIF('FP7 - organisations'!F:F,A357)</f>
        <v>0</v>
      </c>
      <c r="E357" s="4">
        <f>SUMIF('FP7 - organisations'!F:F,A357,'FP7 - organisations'!J:J)</f>
        <v>0</v>
      </c>
      <c r="F357">
        <f>COUNTIF('H2020 - organisations'!F:F,A357)</f>
        <v>2</v>
      </c>
      <c r="G357" s="4">
        <f>SUMIF('H2020 - organisations'!F:F,A357,'H2020 - organisations'!J:J)</f>
        <v>392625</v>
      </c>
      <c r="H357">
        <f t="shared" si="10"/>
        <v>2</v>
      </c>
      <c r="I357" s="4">
        <f t="shared" si="11"/>
        <v>392625</v>
      </c>
    </row>
    <row r="358" spans="1:9" x14ac:dyDescent="0.25">
      <c r="A358" t="s">
        <v>3603</v>
      </c>
      <c r="B358" t="s">
        <v>232</v>
      </c>
      <c r="C358" t="s">
        <v>46</v>
      </c>
      <c r="D358">
        <f>COUNTIF('FP7 - organisations'!F:F,A358)</f>
        <v>0</v>
      </c>
      <c r="E358" s="4">
        <f>SUMIF('FP7 - organisations'!F:F,A358,'FP7 - organisations'!J:J)</f>
        <v>0</v>
      </c>
      <c r="F358">
        <f>COUNTIF('H2020 - organisations'!F:F,A358)</f>
        <v>1</v>
      </c>
      <c r="G358" s="4">
        <f>SUMIF('H2020 - organisations'!F:F,A358,'H2020 - organisations'!J:J)</f>
        <v>416631.87</v>
      </c>
      <c r="H358">
        <f t="shared" si="10"/>
        <v>1</v>
      </c>
      <c r="I358" s="4">
        <f t="shared" si="11"/>
        <v>416631.87</v>
      </c>
    </row>
    <row r="359" spans="1:9" x14ac:dyDescent="0.25">
      <c r="A359" t="s">
        <v>4364</v>
      </c>
      <c r="B359" t="s">
        <v>230</v>
      </c>
      <c r="C359" t="s">
        <v>526</v>
      </c>
      <c r="D359">
        <f>COUNTIF('FP7 - organisations'!F:F,A359)</f>
        <v>0</v>
      </c>
      <c r="E359" s="4">
        <f>SUMIF('FP7 - organisations'!F:F,A359,'FP7 - organisations'!J:J)</f>
        <v>0</v>
      </c>
      <c r="F359">
        <f>COUNTIF('H2020 - organisations'!F:F,A359)</f>
        <v>3</v>
      </c>
      <c r="G359" s="4">
        <f>SUMIF('H2020 - organisations'!F:F,A359,'H2020 - organisations'!J:J)</f>
        <v>404500</v>
      </c>
      <c r="H359">
        <f t="shared" si="10"/>
        <v>3</v>
      </c>
      <c r="I359" s="4">
        <f t="shared" si="11"/>
        <v>404500</v>
      </c>
    </row>
    <row r="360" spans="1:9" x14ac:dyDescent="0.25">
      <c r="A360" t="s">
        <v>4676</v>
      </c>
      <c r="B360" t="s">
        <v>254</v>
      </c>
      <c r="C360" t="s">
        <v>245</v>
      </c>
      <c r="D360">
        <f>COUNTIF('FP7 - organisations'!F:F,A360)</f>
        <v>0</v>
      </c>
      <c r="E360" s="4">
        <f>SUMIF('FP7 - organisations'!F:F,A360,'FP7 - organisations'!J:J)</f>
        <v>0</v>
      </c>
      <c r="F360">
        <f>COUNTIF('H2020 - organisations'!F:F,A360)</f>
        <v>1</v>
      </c>
      <c r="G360" s="4">
        <f>SUMIF('H2020 - organisations'!F:F,A360,'H2020 - organisations'!J:J)</f>
        <v>300000</v>
      </c>
      <c r="H360">
        <f t="shared" si="10"/>
        <v>1</v>
      </c>
      <c r="I360" s="4">
        <f t="shared" si="11"/>
        <v>300000</v>
      </c>
    </row>
    <row r="361" spans="1:9" x14ac:dyDescent="0.25">
      <c r="A361" t="s">
        <v>1335</v>
      </c>
      <c r="B361" t="s">
        <v>232</v>
      </c>
      <c r="C361" t="s">
        <v>126</v>
      </c>
      <c r="D361">
        <f>COUNTIF('FP7 - organisations'!F:F,A361)</f>
        <v>0</v>
      </c>
      <c r="E361" s="4">
        <f>SUMIF('FP7 - organisations'!F:F,A361,'FP7 - organisations'!J:J)</f>
        <v>0</v>
      </c>
      <c r="F361">
        <f>COUNTIF('H2020 - organisations'!F:F,A361)</f>
        <v>1</v>
      </c>
      <c r="G361" s="4">
        <f>SUMIF('H2020 - organisations'!F:F,A361,'H2020 - organisations'!J:J)</f>
        <v>232599.36</v>
      </c>
      <c r="H361">
        <f t="shared" si="10"/>
        <v>1</v>
      </c>
      <c r="I361" s="4">
        <f t="shared" si="11"/>
        <v>232599.36</v>
      </c>
    </row>
    <row r="362" spans="1:9" x14ac:dyDescent="0.25">
      <c r="A362" t="s">
        <v>4483</v>
      </c>
      <c r="B362" t="s">
        <v>230</v>
      </c>
      <c r="C362" t="s">
        <v>526</v>
      </c>
      <c r="D362">
        <f>COUNTIF('FP7 - organisations'!F:F,A362)</f>
        <v>0</v>
      </c>
      <c r="E362" s="4">
        <f>SUMIF('FP7 - organisations'!F:F,A362,'FP7 - organisations'!J:J)</f>
        <v>0</v>
      </c>
      <c r="F362">
        <f>COUNTIF('H2020 - organisations'!F:F,A362)</f>
        <v>2</v>
      </c>
      <c r="G362" s="4">
        <f>SUMIF('H2020 - organisations'!F:F,A362,'H2020 - organisations'!J:J)</f>
        <v>0</v>
      </c>
      <c r="H362">
        <f t="shared" si="10"/>
        <v>2</v>
      </c>
      <c r="I362" s="4">
        <f t="shared" si="11"/>
        <v>0</v>
      </c>
    </row>
    <row r="363" spans="1:9" x14ac:dyDescent="0.25">
      <c r="A363" t="s">
        <v>2955</v>
      </c>
      <c r="B363" t="s">
        <v>254</v>
      </c>
      <c r="C363" t="s">
        <v>229</v>
      </c>
      <c r="D363">
        <f>COUNTIF('FP7 - organisations'!F:F,A363)</f>
        <v>0</v>
      </c>
      <c r="E363" s="4">
        <f>SUMIF('FP7 - organisations'!F:F,A363,'FP7 - organisations'!J:J)</f>
        <v>0</v>
      </c>
      <c r="F363">
        <f>COUNTIF('H2020 - organisations'!F:F,A363)</f>
        <v>1</v>
      </c>
      <c r="G363" s="4">
        <f>SUMIF('H2020 - organisations'!F:F,A363,'H2020 - organisations'!J:J)</f>
        <v>202562.5</v>
      </c>
      <c r="H363">
        <f t="shared" si="10"/>
        <v>1</v>
      </c>
      <c r="I363" s="4">
        <f t="shared" si="11"/>
        <v>202562.5</v>
      </c>
    </row>
    <row r="364" spans="1:9" x14ac:dyDescent="0.25">
      <c r="A364" t="s">
        <v>4660</v>
      </c>
      <c r="B364" t="s">
        <v>230</v>
      </c>
      <c r="C364" t="s">
        <v>274</v>
      </c>
      <c r="D364">
        <f>COUNTIF('FP7 - organisations'!F:F,A364)</f>
        <v>0</v>
      </c>
      <c r="E364" s="4">
        <f>SUMIF('FP7 - organisations'!F:F,A364,'FP7 - organisations'!J:J)</f>
        <v>0</v>
      </c>
      <c r="F364">
        <f>COUNTIF('H2020 - organisations'!F:F,A364)</f>
        <v>1</v>
      </c>
      <c r="G364" s="4">
        <f>SUMIF('H2020 - organisations'!F:F,A364,'H2020 - organisations'!J:J)</f>
        <v>606750</v>
      </c>
      <c r="H364">
        <f t="shared" si="10"/>
        <v>1</v>
      </c>
      <c r="I364" s="4">
        <f t="shared" si="11"/>
        <v>606750</v>
      </c>
    </row>
    <row r="365" spans="1:9" x14ac:dyDescent="0.25">
      <c r="A365" t="s">
        <v>554</v>
      </c>
      <c r="B365" t="s">
        <v>230</v>
      </c>
      <c r="C365" t="s">
        <v>68</v>
      </c>
      <c r="D365">
        <f>COUNTIF('FP7 - organisations'!F:F,A365)</f>
        <v>0</v>
      </c>
      <c r="E365" s="4">
        <f>SUMIF('FP7 - organisations'!F:F,A365,'FP7 - organisations'!J:J)</f>
        <v>0</v>
      </c>
      <c r="F365">
        <f>COUNTIF('H2020 - organisations'!F:F,A365)</f>
        <v>4</v>
      </c>
      <c r="G365" s="4">
        <f>SUMIF('H2020 - organisations'!F:F,A365,'H2020 - organisations'!J:J)</f>
        <v>465261.25</v>
      </c>
      <c r="H365">
        <f t="shared" si="10"/>
        <v>4</v>
      </c>
      <c r="I365" s="4">
        <f t="shared" si="11"/>
        <v>465261.25</v>
      </c>
    </row>
    <row r="366" spans="1:9" x14ac:dyDescent="0.25">
      <c r="A366" t="s">
        <v>4652</v>
      </c>
      <c r="B366" t="s">
        <v>232</v>
      </c>
      <c r="C366" t="s">
        <v>57</v>
      </c>
      <c r="D366">
        <f>COUNTIF('FP7 - organisations'!F:F,A366)</f>
        <v>0</v>
      </c>
      <c r="E366" s="4">
        <f>SUMIF('FP7 - organisations'!F:F,A366,'FP7 - organisations'!J:J)</f>
        <v>0</v>
      </c>
      <c r="F366">
        <f>COUNTIF('H2020 - organisations'!F:F,A366)</f>
        <v>1</v>
      </c>
      <c r="G366" s="4">
        <f>SUMIF('H2020 - organisations'!F:F,A366,'H2020 - organisations'!J:J)</f>
        <v>419812.5</v>
      </c>
      <c r="H366">
        <f t="shared" si="10"/>
        <v>1</v>
      </c>
      <c r="I366" s="4">
        <f t="shared" si="11"/>
        <v>419812.5</v>
      </c>
    </row>
    <row r="367" spans="1:9" x14ac:dyDescent="0.25">
      <c r="A367" t="s">
        <v>4646</v>
      </c>
      <c r="B367" t="s">
        <v>230</v>
      </c>
      <c r="C367" t="s">
        <v>450</v>
      </c>
      <c r="D367">
        <f>COUNTIF('FP7 - organisations'!F:F,A367)</f>
        <v>0</v>
      </c>
      <c r="E367" s="4">
        <f>SUMIF('FP7 - organisations'!F:F,A367,'FP7 - organisations'!J:J)</f>
        <v>0</v>
      </c>
      <c r="F367">
        <f>COUNTIF('H2020 - organisations'!F:F,A367)</f>
        <v>1</v>
      </c>
      <c r="G367" s="4">
        <f>SUMIF('H2020 - organisations'!F:F,A367,'H2020 - organisations'!J:J)</f>
        <v>60000</v>
      </c>
      <c r="H367">
        <f t="shared" si="10"/>
        <v>1</v>
      </c>
      <c r="I367" s="4">
        <f t="shared" si="11"/>
        <v>60000</v>
      </c>
    </row>
    <row r="368" spans="1:9" x14ac:dyDescent="0.25">
      <c r="A368" t="s">
        <v>773</v>
      </c>
      <c r="B368" t="s">
        <v>225</v>
      </c>
      <c r="C368" t="s">
        <v>249</v>
      </c>
      <c r="D368">
        <f>COUNTIF('FP7 - organisations'!F:F,A368)</f>
        <v>0</v>
      </c>
      <c r="E368" s="4">
        <f>SUMIF('FP7 - organisations'!F:F,A368,'FP7 - organisations'!J:J)</f>
        <v>0</v>
      </c>
      <c r="F368">
        <f>COUNTIF('H2020 - organisations'!F:F,A368)</f>
        <v>2</v>
      </c>
      <c r="G368" s="4">
        <f>SUMIF('H2020 - organisations'!F:F,A368,'H2020 - organisations'!J:J)</f>
        <v>2004107.5</v>
      </c>
      <c r="H368">
        <f t="shared" si="10"/>
        <v>2</v>
      </c>
      <c r="I368" s="4">
        <f t="shared" si="11"/>
        <v>2004107.5</v>
      </c>
    </row>
    <row r="369" spans="1:9" x14ac:dyDescent="0.25">
      <c r="A369" t="s">
        <v>4640</v>
      </c>
      <c r="B369" t="s">
        <v>230</v>
      </c>
      <c r="C369" t="s">
        <v>565</v>
      </c>
      <c r="D369">
        <f>COUNTIF('FP7 - organisations'!F:F,A369)</f>
        <v>0</v>
      </c>
      <c r="E369" s="4">
        <f>SUMIF('FP7 - organisations'!F:F,A369,'FP7 - organisations'!J:J)</f>
        <v>0</v>
      </c>
      <c r="F369">
        <f>COUNTIF('H2020 - organisations'!F:F,A369)</f>
        <v>1</v>
      </c>
      <c r="G369" s="4">
        <f>SUMIF('H2020 - organisations'!F:F,A369,'H2020 - organisations'!J:J)</f>
        <v>60000</v>
      </c>
      <c r="H369">
        <f t="shared" si="10"/>
        <v>1</v>
      </c>
      <c r="I369" s="4">
        <f t="shared" si="11"/>
        <v>60000</v>
      </c>
    </row>
    <row r="370" spans="1:9" x14ac:dyDescent="0.25">
      <c r="A370" t="s">
        <v>3705</v>
      </c>
      <c r="B370" t="s">
        <v>230</v>
      </c>
      <c r="C370" t="s">
        <v>229</v>
      </c>
      <c r="D370">
        <f>COUNTIF('FP7 - organisations'!F:F,A370)</f>
        <v>0</v>
      </c>
      <c r="E370" s="4">
        <f>SUMIF('FP7 - organisations'!F:F,A370,'FP7 - organisations'!J:J)</f>
        <v>0</v>
      </c>
      <c r="F370">
        <f>COUNTIF('H2020 - organisations'!F:F,A370)</f>
        <v>1</v>
      </c>
      <c r="G370" s="4">
        <f>SUMIF('H2020 - organisations'!F:F,A370,'H2020 - organisations'!J:J)</f>
        <v>51250</v>
      </c>
      <c r="H370">
        <f t="shared" si="10"/>
        <v>1</v>
      </c>
      <c r="I370" s="4">
        <f t="shared" si="11"/>
        <v>51250</v>
      </c>
    </row>
    <row r="371" spans="1:9" x14ac:dyDescent="0.25">
      <c r="A371" t="s">
        <v>1236</v>
      </c>
      <c r="B371" t="s">
        <v>225</v>
      </c>
      <c r="C371" t="s">
        <v>229</v>
      </c>
      <c r="D371">
        <f>COUNTIF('FP7 - organisations'!F:F,A371)</f>
        <v>0</v>
      </c>
      <c r="E371" s="4">
        <f>SUMIF('FP7 - organisations'!F:F,A371,'FP7 - organisations'!J:J)</f>
        <v>0</v>
      </c>
      <c r="F371">
        <f>COUNTIF('H2020 - organisations'!F:F,A371)</f>
        <v>1</v>
      </c>
      <c r="G371" s="4">
        <f>SUMIF('H2020 - organisations'!F:F,A371,'H2020 - organisations'!J:J)</f>
        <v>535625</v>
      </c>
      <c r="H371">
        <f t="shared" si="10"/>
        <v>1</v>
      </c>
      <c r="I371" s="4">
        <f t="shared" si="11"/>
        <v>535625</v>
      </c>
    </row>
    <row r="372" spans="1:9" x14ac:dyDescent="0.25">
      <c r="A372" t="s">
        <v>4633</v>
      </c>
      <c r="B372" t="s">
        <v>230</v>
      </c>
      <c r="C372" t="s">
        <v>68</v>
      </c>
      <c r="D372">
        <f>COUNTIF('FP7 - organisations'!F:F,A372)</f>
        <v>0</v>
      </c>
      <c r="E372" s="4">
        <f>SUMIF('FP7 - organisations'!F:F,A372,'FP7 - organisations'!J:J)</f>
        <v>0</v>
      </c>
      <c r="F372">
        <f>COUNTIF('H2020 - organisations'!F:F,A372)</f>
        <v>1</v>
      </c>
      <c r="G372" s="4">
        <f>SUMIF('H2020 - organisations'!F:F,A372,'H2020 - organisations'!J:J)</f>
        <v>60000</v>
      </c>
      <c r="H372">
        <f t="shared" si="10"/>
        <v>1</v>
      </c>
      <c r="I372" s="4">
        <f t="shared" si="11"/>
        <v>60000</v>
      </c>
    </row>
    <row r="373" spans="1:9" x14ac:dyDescent="0.25">
      <c r="A373" t="s">
        <v>4627</v>
      </c>
      <c r="B373" t="s">
        <v>230</v>
      </c>
      <c r="C373" t="s">
        <v>250</v>
      </c>
      <c r="D373">
        <f>COUNTIF('FP7 - organisations'!F:F,A373)</f>
        <v>0</v>
      </c>
      <c r="E373" s="4">
        <f>SUMIF('FP7 - organisations'!F:F,A373,'FP7 - organisations'!J:J)</f>
        <v>0</v>
      </c>
      <c r="F373">
        <f>COUNTIF('H2020 - organisations'!F:F,A373)</f>
        <v>1</v>
      </c>
      <c r="G373" s="4">
        <f>SUMIF('H2020 - organisations'!F:F,A373,'H2020 - organisations'!J:J)</f>
        <v>60000</v>
      </c>
      <c r="H373">
        <f t="shared" si="10"/>
        <v>1</v>
      </c>
      <c r="I373" s="4">
        <f t="shared" si="11"/>
        <v>60000</v>
      </c>
    </row>
    <row r="374" spans="1:9" x14ac:dyDescent="0.25">
      <c r="A374" t="s">
        <v>2924</v>
      </c>
      <c r="B374" t="s">
        <v>230</v>
      </c>
      <c r="C374" t="s">
        <v>245</v>
      </c>
      <c r="D374">
        <f>COUNTIF('FP7 - organisations'!F:F,A374)</f>
        <v>0</v>
      </c>
      <c r="E374" s="4">
        <f>SUMIF('FP7 - organisations'!F:F,A374,'FP7 - organisations'!J:J)</f>
        <v>0</v>
      </c>
      <c r="F374">
        <f>COUNTIF('H2020 - organisations'!F:F,A374)</f>
        <v>1</v>
      </c>
      <c r="G374" s="4">
        <f>SUMIF('H2020 - organisations'!F:F,A374,'H2020 - organisations'!J:J)</f>
        <v>69500</v>
      </c>
      <c r="H374">
        <f t="shared" si="10"/>
        <v>1</v>
      </c>
      <c r="I374" s="4">
        <f t="shared" si="11"/>
        <v>69500</v>
      </c>
    </row>
    <row r="375" spans="1:9" x14ac:dyDescent="0.25">
      <c r="A375" t="s">
        <v>3170</v>
      </c>
      <c r="B375" t="s">
        <v>232</v>
      </c>
      <c r="C375" t="s">
        <v>57</v>
      </c>
      <c r="D375">
        <f>COUNTIF('FP7 - organisations'!F:F,A375)</f>
        <v>0</v>
      </c>
      <c r="E375" s="4">
        <f>SUMIF('FP7 - organisations'!F:F,A375,'FP7 - organisations'!J:J)</f>
        <v>0</v>
      </c>
      <c r="F375">
        <f>COUNTIF('H2020 - organisations'!F:F,A375)</f>
        <v>1</v>
      </c>
      <c r="G375" s="4">
        <f>SUMIF('H2020 - organisations'!F:F,A375,'H2020 - organisations'!J:J)</f>
        <v>517500</v>
      </c>
      <c r="H375">
        <f t="shared" si="10"/>
        <v>1</v>
      </c>
      <c r="I375" s="4">
        <f t="shared" si="11"/>
        <v>517500</v>
      </c>
    </row>
    <row r="376" spans="1:9" x14ac:dyDescent="0.25">
      <c r="A376" t="s">
        <v>2793</v>
      </c>
      <c r="B376" t="s">
        <v>230</v>
      </c>
      <c r="C376" t="s">
        <v>249</v>
      </c>
      <c r="D376">
        <f>COUNTIF('FP7 - organisations'!F:F,A376)</f>
        <v>0</v>
      </c>
      <c r="E376" s="4">
        <f>SUMIF('FP7 - organisations'!F:F,A376,'FP7 - organisations'!J:J)</f>
        <v>0</v>
      </c>
      <c r="F376">
        <f>COUNTIF('H2020 - organisations'!F:F,A376)</f>
        <v>1</v>
      </c>
      <c r="G376" s="4">
        <f>SUMIF('H2020 - organisations'!F:F,A376,'H2020 - organisations'!J:J)</f>
        <v>612500</v>
      </c>
      <c r="H376">
        <f t="shared" si="10"/>
        <v>1</v>
      </c>
      <c r="I376" s="4">
        <f t="shared" si="11"/>
        <v>612500</v>
      </c>
    </row>
    <row r="377" spans="1:9" x14ac:dyDescent="0.25">
      <c r="A377" t="s">
        <v>4432</v>
      </c>
      <c r="B377" t="s">
        <v>225</v>
      </c>
      <c r="C377" t="s">
        <v>57</v>
      </c>
      <c r="D377">
        <f>COUNTIF('FP7 - organisations'!F:F,A377)</f>
        <v>0</v>
      </c>
      <c r="E377" s="4">
        <f>SUMIF('FP7 - organisations'!F:F,A377,'FP7 - organisations'!J:J)</f>
        <v>0</v>
      </c>
      <c r="F377">
        <f>COUNTIF('H2020 - organisations'!F:F,A377)</f>
        <v>2</v>
      </c>
      <c r="G377" s="4">
        <f>SUMIF('H2020 - organisations'!F:F,A377,'H2020 - organisations'!J:J)</f>
        <v>1373567</v>
      </c>
      <c r="H377">
        <f t="shared" si="10"/>
        <v>2</v>
      </c>
      <c r="I377" s="4">
        <f t="shared" si="11"/>
        <v>1373567</v>
      </c>
    </row>
    <row r="378" spans="1:9" x14ac:dyDescent="0.25">
      <c r="A378" t="s">
        <v>323</v>
      </c>
      <c r="B378" t="s">
        <v>225</v>
      </c>
      <c r="C378" t="s">
        <v>68</v>
      </c>
      <c r="D378">
        <f>COUNTIF('FP7 - organisations'!F:F,A378)</f>
        <v>0</v>
      </c>
      <c r="E378" s="4">
        <f>SUMIF('FP7 - organisations'!F:F,A378,'FP7 - organisations'!J:J)</f>
        <v>0</v>
      </c>
      <c r="F378">
        <f>COUNTIF('H2020 - organisations'!F:F,A378)</f>
        <v>1</v>
      </c>
      <c r="G378" s="4">
        <f>SUMIF('H2020 - organisations'!F:F,A378,'H2020 - organisations'!J:J)</f>
        <v>582332.5</v>
      </c>
      <c r="H378">
        <f t="shared" si="10"/>
        <v>1</v>
      </c>
      <c r="I378" s="4">
        <f t="shared" si="11"/>
        <v>582332.5</v>
      </c>
    </row>
    <row r="379" spans="1:9" x14ac:dyDescent="0.25">
      <c r="A379" t="s">
        <v>3392</v>
      </c>
      <c r="B379" t="s">
        <v>230</v>
      </c>
      <c r="C379" t="s">
        <v>249</v>
      </c>
      <c r="D379">
        <f>COUNTIF('FP7 - organisations'!F:F,A379)</f>
        <v>0</v>
      </c>
      <c r="E379" s="4">
        <f>SUMIF('FP7 - organisations'!F:F,A379,'FP7 - organisations'!J:J)</f>
        <v>0</v>
      </c>
      <c r="F379">
        <f>COUNTIF('H2020 - organisations'!F:F,A379)</f>
        <v>1</v>
      </c>
      <c r="G379" s="4">
        <f>SUMIF('H2020 - organisations'!F:F,A379,'H2020 - organisations'!J:J)</f>
        <v>53750</v>
      </c>
      <c r="H379">
        <f t="shared" si="10"/>
        <v>1</v>
      </c>
      <c r="I379" s="4">
        <f t="shared" si="11"/>
        <v>53750</v>
      </c>
    </row>
    <row r="380" spans="1:9" x14ac:dyDescent="0.25">
      <c r="A380" t="s">
        <v>2825</v>
      </c>
      <c r="B380" t="s">
        <v>254</v>
      </c>
      <c r="C380" t="s">
        <v>35</v>
      </c>
      <c r="D380">
        <f>COUNTIF('FP7 - organisations'!F:F,A380)</f>
        <v>0</v>
      </c>
      <c r="E380" s="4">
        <f>SUMIF('FP7 - organisations'!F:F,A380,'FP7 - organisations'!J:J)</f>
        <v>0</v>
      </c>
      <c r="F380">
        <f>COUNTIF('H2020 - organisations'!F:F,A380)</f>
        <v>1</v>
      </c>
      <c r="G380" s="4">
        <f>SUMIF('H2020 - organisations'!F:F,A380,'H2020 - organisations'!J:J)</f>
        <v>224718.75</v>
      </c>
      <c r="H380">
        <f t="shared" si="10"/>
        <v>1</v>
      </c>
      <c r="I380" s="4">
        <f t="shared" si="11"/>
        <v>224718.75</v>
      </c>
    </row>
    <row r="381" spans="1:9" x14ac:dyDescent="0.25">
      <c r="A381" t="s">
        <v>2184</v>
      </c>
      <c r="B381" t="s">
        <v>254</v>
      </c>
      <c r="C381" t="s">
        <v>183</v>
      </c>
      <c r="D381">
        <f>COUNTIF('FP7 - organisations'!F:F,A381)</f>
        <v>0</v>
      </c>
      <c r="E381" s="4">
        <f>SUMIF('FP7 - organisations'!F:F,A381,'FP7 - organisations'!J:J)</f>
        <v>0</v>
      </c>
      <c r="F381">
        <f>COUNTIF('H2020 - organisations'!F:F,A381)</f>
        <v>1</v>
      </c>
      <c r="G381" s="4">
        <f>SUMIF('H2020 - organisations'!F:F,A381,'H2020 - organisations'!J:J)</f>
        <v>273250</v>
      </c>
      <c r="H381">
        <f t="shared" si="10"/>
        <v>1</v>
      </c>
      <c r="I381" s="4">
        <f t="shared" si="11"/>
        <v>273250</v>
      </c>
    </row>
    <row r="382" spans="1:9" x14ac:dyDescent="0.25">
      <c r="A382" t="s">
        <v>4602</v>
      </c>
      <c r="B382" t="s">
        <v>232</v>
      </c>
      <c r="C382" t="s">
        <v>113</v>
      </c>
      <c r="D382">
        <f>COUNTIF('FP7 - organisations'!F:F,A382)</f>
        <v>0</v>
      </c>
      <c r="E382" s="4">
        <f>SUMIF('FP7 - organisations'!F:F,A382,'FP7 - organisations'!J:J)</f>
        <v>0</v>
      </c>
      <c r="F382">
        <f>COUNTIF('H2020 - organisations'!F:F,A382)</f>
        <v>1</v>
      </c>
      <c r="G382" s="4">
        <f>SUMIF('H2020 - organisations'!F:F,A382,'H2020 - organisations'!J:J)</f>
        <v>400937.5</v>
      </c>
      <c r="H382">
        <f t="shared" si="10"/>
        <v>1</v>
      </c>
      <c r="I382" s="4">
        <f t="shared" si="11"/>
        <v>400937.5</v>
      </c>
    </row>
    <row r="383" spans="1:9" x14ac:dyDescent="0.25">
      <c r="A383" t="s">
        <v>4587</v>
      </c>
      <c r="B383" t="s">
        <v>232</v>
      </c>
      <c r="C383" t="s">
        <v>126</v>
      </c>
      <c r="D383">
        <f>COUNTIF('FP7 - organisations'!F:F,A383)</f>
        <v>0</v>
      </c>
      <c r="E383" s="4">
        <f>SUMIF('FP7 - organisations'!F:F,A383,'FP7 - organisations'!J:J)</f>
        <v>0</v>
      </c>
      <c r="F383">
        <f>COUNTIF('H2020 - organisations'!F:F,A383)</f>
        <v>1</v>
      </c>
      <c r="G383" s="4">
        <f>SUMIF('H2020 - organisations'!F:F,A383,'H2020 - organisations'!J:J)</f>
        <v>159625</v>
      </c>
      <c r="H383">
        <f t="shared" si="10"/>
        <v>1</v>
      </c>
      <c r="I383" s="4">
        <f t="shared" si="11"/>
        <v>159625</v>
      </c>
    </row>
    <row r="384" spans="1:9" x14ac:dyDescent="0.25">
      <c r="A384" t="s">
        <v>2855</v>
      </c>
      <c r="B384" t="s">
        <v>232</v>
      </c>
      <c r="C384" t="s">
        <v>35</v>
      </c>
      <c r="D384">
        <f>COUNTIF('FP7 - organisations'!F:F,A384)</f>
        <v>0</v>
      </c>
      <c r="E384" s="4">
        <f>SUMIF('FP7 - organisations'!F:F,A384,'FP7 - organisations'!J:J)</f>
        <v>0</v>
      </c>
      <c r="F384">
        <f>COUNTIF('H2020 - organisations'!F:F,A384)</f>
        <v>1</v>
      </c>
      <c r="G384" s="4">
        <f>SUMIF('H2020 - organisations'!F:F,A384,'H2020 - organisations'!J:J)</f>
        <v>297500</v>
      </c>
      <c r="H384">
        <f t="shared" si="10"/>
        <v>1</v>
      </c>
      <c r="I384" s="4">
        <f t="shared" si="11"/>
        <v>297500</v>
      </c>
    </row>
    <row r="385" spans="1:9" x14ac:dyDescent="0.25">
      <c r="A385" t="s">
        <v>3323</v>
      </c>
      <c r="B385" t="s">
        <v>230</v>
      </c>
      <c r="C385" t="s">
        <v>245</v>
      </c>
      <c r="D385">
        <f>COUNTIF('FP7 - organisations'!F:F,A385)</f>
        <v>0</v>
      </c>
      <c r="E385" s="4">
        <f>SUMIF('FP7 - organisations'!F:F,A385,'FP7 - organisations'!J:J)</f>
        <v>0</v>
      </c>
      <c r="F385">
        <f>COUNTIF('H2020 - organisations'!F:F,A385)</f>
        <v>1</v>
      </c>
      <c r="G385" s="4">
        <f>SUMIF('H2020 - organisations'!F:F,A385,'H2020 - organisations'!J:J)</f>
        <v>160662.5</v>
      </c>
      <c r="H385">
        <f t="shared" si="10"/>
        <v>1</v>
      </c>
      <c r="I385" s="4">
        <f t="shared" si="11"/>
        <v>160662.5</v>
      </c>
    </row>
    <row r="386" spans="1:9" x14ac:dyDescent="0.25">
      <c r="A386" t="s">
        <v>4575</v>
      </c>
      <c r="B386" t="s">
        <v>232</v>
      </c>
      <c r="C386" t="s">
        <v>183</v>
      </c>
      <c r="D386">
        <f>COUNTIF('FP7 - organisations'!F:F,A386)</f>
        <v>0</v>
      </c>
      <c r="E386" s="4">
        <f>SUMIF('FP7 - organisations'!F:F,A386,'FP7 - organisations'!J:J)</f>
        <v>0</v>
      </c>
      <c r="F386">
        <f>COUNTIF('H2020 - organisations'!F:F,A386)</f>
        <v>1</v>
      </c>
      <c r="G386" s="4">
        <f>SUMIF('H2020 - organisations'!F:F,A386,'H2020 - organisations'!J:J)</f>
        <v>166812.5</v>
      </c>
      <c r="H386">
        <f t="shared" ref="H386:H449" si="12">SUM(D386,F386)</f>
        <v>1</v>
      </c>
      <c r="I386" s="4">
        <f t="shared" ref="I386:I449" si="13">SUM(E386,G386)</f>
        <v>166812.5</v>
      </c>
    </row>
    <row r="387" spans="1:9" x14ac:dyDescent="0.25">
      <c r="A387" t="s">
        <v>4568</v>
      </c>
      <c r="B387" t="s">
        <v>232</v>
      </c>
      <c r="C387" t="s">
        <v>285</v>
      </c>
      <c r="D387">
        <f>COUNTIF('FP7 - organisations'!F:F,A387)</f>
        <v>0</v>
      </c>
      <c r="E387" s="4">
        <f>SUMIF('FP7 - organisations'!F:F,A387,'FP7 - organisations'!J:J)</f>
        <v>0</v>
      </c>
      <c r="F387">
        <f>COUNTIF('H2020 - organisations'!F:F,A387)</f>
        <v>1</v>
      </c>
      <c r="G387" s="4">
        <f>SUMIF('H2020 - organisations'!F:F,A387,'H2020 - organisations'!J:J)</f>
        <v>435500</v>
      </c>
      <c r="H387">
        <f t="shared" si="12"/>
        <v>1</v>
      </c>
      <c r="I387" s="4">
        <f t="shared" si="13"/>
        <v>435500</v>
      </c>
    </row>
    <row r="388" spans="1:9" x14ac:dyDescent="0.25">
      <c r="A388" t="s">
        <v>1657</v>
      </c>
      <c r="B388" t="s">
        <v>254</v>
      </c>
      <c r="C388" t="s">
        <v>450</v>
      </c>
      <c r="D388">
        <f>COUNTIF('FP7 - organisations'!F:F,A388)</f>
        <v>0</v>
      </c>
      <c r="E388" s="4">
        <f>SUMIF('FP7 - organisations'!F:F,A388,'FP7 - organisations'!J:J)</f>
        <v>0</v>
      </c>
      <c r="F388">
        <f>COUNTIF('H2020 - organisations'!F:F,A388)</f>
        <v>2</v>
      </c>
      <c r="G388" s="4">
        <f>SUMIF('H2020 - organisations'!F:F,A388,'H2020 - organisations'!J:J)</f>
        <v>374400</v>
      </c>
      <c r="H388">
        <f t="shared" si="12"/>
        <v>2</v>
      </c>
      <c r="I388" s="4">
        <f t="shared" si="13"/>
        <v>374400</v>
      </c>
    </row>
    <row r="389" spans="1:9" x14ac:dyDescent="0.25">
      <c r="A389" t="s">
        <v>3151</v>
      </c>
      <c r="B389" t="s">
        <v>232</v>
      </c>
      <c r="C389" t="s">
        <v>126</v>
      </c>
      <c r="D389">
        <f>COUNTIF('FP7 - organisations'!F:F,A389)</f>
        <v>0</v>
      </c>
      <c r="E389" s="4">
        <f>SUMIF('FP7 - organisations'!F:F,A389,'FP7 - organisations'!J:J)</f>
        <v>0</v>
      </c>
      <c r="F389">
        <f>COUNTIF('H2020 - organisations'!F:F,A389)</f>
        <v>1</v>
      </c>
      <c r="G389" s="4">
        <f>SUMIF('H2020 - organisations'!F:F,A389,'H2020 - organisations'!J:J)</f>
        <v>111125</v>
      </c>
      <c r="H389">
        <f t="shared" si="12"/>
        <v>1</v>
      </c>
      <c r="I389" s="4">
        <f t="shared" si="13"/>
        <v>111125</v>
      </c>
    </row>
    <row r="390" spans="1:9" x14ac:dyDescent="0.25">
      <c r="A390" t="s">
        <v>4550</v>
      </c>
      <c r="B390" t="s">
        <v>232</v>
      </c>
      <c r="C390" t="s">
        <v>113</v>
      </c>
      <c r="D390">
        <f>COUNTIF('FP7 - organisations'!F:F,A390)</f>
        <v>0</v>
      </c>
      <c r="E390" s="4">
        <f>SUMIF('FP7 - organisations'!F:F,A390,'FP7 - organisations'!J:J)</f>
        <v>0</v>
      </c>
      <c r="F390">
        <f>COUNTIF('H2020 - organisations'!F:F,A390)</f>
        <v>1</v>
      </c>
      <c r="G390" s="4">
        <f>SUMIF('H2020 - organisations'!F:F,A390,'H2020 - organisations'!J:J)</f>
        <v>290500</v>
      </c>
      <c r="H390">
        <f t="shared" si="12"/>
        <v>1</v>
      </c>
      <c r="I390" s="4">
        <f t="shared" si="13"/>
        <v>290500</v>
      </c>
    </row>
    <row r="391" spans="1:9" x14ac:dyDescent="0.25">
      <c r="A391" t="s">
        <v>2519</v>
      </c>
      <c r="B391" t="s">
        <v>225</v>
      </c>
      <c r="C391" t="s">
        <v>95</v>
      </c>
      <c r="D391">
        <f>COUNTIF('FP7 - organisations'!F:F,A391)</f>
        <v>0</v>
      </c>
      <c r="E391" s="4">
        <f>SUMIF('FP7 - organisations'!F:F,A391,'FP7 - organisations'!J:J)</f>
        <v>0</v>
      </c>
      <c r="F391">
        <f>COUNTIF('H2020 - organisations'!F:F,A391)</f>
        <v>2</v>
      </c>
      <c r="G391" s="4">
        <f>SUMIF('H2020 - organisations'!F:F,A391,'H2020 - organisations'!J:J)</f>
        <v>670367.5</v>
      </c>
      <c r="H391">
        <f t="shared" si="12"/>
        <v>2</v>
      </c>
      <c r="I391" s="4">
        <f t="shared" si="13"/>
        <v>670367.5</v>
      </c>
    </row>
    <row r="392" spans="1:9" x14ac:dyDescent="0.25">
      <c r="A392" t="s">
        <v>4541</v>
      </c>
      <c r="B392" t="s">
        <v>232</v>
      </c>
      <c r="C392" t="s">
        <v>497</v>
      </c>
      <c r="D392">
        <f>COUNTIF('FP7 - organisations'!F:F,A392)</f>
        <v>0</v>
      </c>
      <c r="E392" s="4">
        <f>SUMIF('FP7 - organisations'!F:F,A392,'FP7 - organisations'!J:J)</f>
        <v>0</v>
      </c>
      <c r="F392">
        <f>COUNTIF('H2020 - organisations'!F:F,A392)</f>
        <v>1</v>
      </c>
      <c r="G392" s="4">
        <f>SUMIF('H2020 - organisations'!F:F,A392,'H2020 - organisations'!J:J)</f>
        <v>90312.5</v>
      </c>
      <c r="H392">
        <f t="shared" si="12"/>
        <v>1</v>
      </c>
      <c r="I392" s="4">
        <f t="shared" si="13"/>
        <v>90312.5</v>
      </c>
    </row>
    <row r="393" spans="1:9" x14ac:dyDescent="0.25">
      <c r="A393" t="s">
        <v>1179</v>
      </c>
      <c r="B393" t="s">
        <v>225</v>
      </c>
      <c r="C393" t="s">
        <v>68</v>
      </c>
      <c r="D393">
        <f>COUNTIF('FP7 - organisations'!F:F,A393)</f>
        <v>0</v>
      </c>
      <c r="E393" s="4">
        <f>SUMIF('FP7 - organisations'!F:F,A393,'FP7 - organisations'!J:J)</f>
        <v>0</v>
      </c>
      <c r="F393">
        <f>COUNTIF('H2020 - organisations'!F:F,A393)</f>
        <v>1</v>
      </c>
      <c r="G393" s="4">
        <f>SUMIF('H2020 - organisations'!F:F,A393,'H2020 - organisations'!J:J)</f>
        <v>173437.5</v>
      </c>
      <c r="H393">
        <f t="shared" si="12"/>
        <v>1</v>
      </c>
      <c r="I393" s="4">
        <f t="shared" si="13"/>
        <v>173437.5</v>
      </c>
    </row>
    <row r="394" spans="1:9" x14ac:dyDescent="0.25">
      <c r="A394" t="s">
        <v>4533</v>
      </c>
      <c r="B394" t="s">
        <v>239</v>
      </c>
      <c r="C394" t="s">
        <v>496</v>
      </c>
      <c r="D394">
        <f>COUNTIF('FP7 - organisations'!F:F,A394)</f>
        <v>0</v>
      </c>
      <c r="E394" s="4">
        <f>SUMIF('FP7 - organisations'!F:F,A394,'FP7 - organisations'!J:J)</f>
        <v>0</v>
      </c>
      <c r="F394">
        <f>COUNTIF('H2020 - organisations'!F:F,A394)</f>
        <v>1</v>
      </c>
      <c r="G394" s="4">
        <f>SUMIF('H2020 - organisations'!F:F,A394,'H2020 - organisations'!J:J)</f>
        <v>62187.5</v>
      </c>
      <c r="H394">
        <f t="shared" si="12"/>
        <v>1</v>
      </c>
      <c r="I394" s="4">
        <f t="shared" si="13"/>
        <v>62187.5</v>
      </c>
    </row>
    <row r="395" spans="1:9" x14ac:dyDescent="0.25">
      <c r="A395" t="s">
        <v>2383</v>
      </c>
      <c r="B395" t="s">
        <v>254</v>
      </c>
      <c r="C395" t="s">
        <v>1417</v>
      </c>
      <c r="D395">
        <f>COUNTIF('FP7 - organisations'!F:F,A395)</f>
        <v>0</v>
      </c>
      <c r="E395" s="4">
        <f>SUMIF('FP7 - organisations'!F:F,A395,'FP7 - organisations'!J:J)</f>
        <v>0</v>
      </c>
      <c r="F395">
        <f>COUNTIF('H2020 - organisations'!F:F,A395)</f>
        <v>1</v>
      </c>
      <c r="G395" s="4">
        <f>SUMIF('H2020 - organisations'!F:F,A395,'H2020 - organisations'!J:J)</f>
        <v>79562.5</v>
      </c>
      <c r="H395">
        <f t="shared" si="12"/>
        <v>1</v>
      </c>
      <c r="I395" s="4">
        <f t="shared" si="13"/>
        <v>79562.5</v>
      </c>
    </row>
    <row r="396" spans="1:9" x14ac:dyDescent="0.25">
      <c r="A396" t="s">
        <v>4528</v>
      </c>
      <c r="B396" t="s">
        <v>239</v>
      </c>
      <c r="C396" t="s">
        <v>46</v>
      </c>
      <c r="D396">
        <f>COUNTIF('FP7 - organisations'!F:F,A396)</f>
        <v>0</v>
      </c>
      <c r="E396" s="4">
        <f>SUMIF('FP7 - organisations'!F:F,A396,'FP7 - organisations'!J:J)</f>
        <v>0</v>
      </c>
      <c r="F396">
        <f>COUNTIF('H2020 - organisations'!F:F,A396)</f>
        <v>1</v>
      </c>
      <c r="G396" s="4">
        <f>SUMIF('H2020 - organisations'!F:F,A396,'H2020 - organisations'!J:J)</f>
        <v>106927.5</v>
      </c>
      <c r="H396">
        <f t="shared" si="12"/>
        <v>1</v>
      </c>
      <c r="I396" s="4">
        <f t="shared" si="13"/>
        <v>106927.5</v>
      </c>
    </row>
    <row r="397" spans="1:9" x14ac:dyDescent="0.25">
      <c r="A397" t="s">
        <v>2820</v>
      </c>
      <c r="B397" t="s">
        <v>232</v>
      </c>
      <c r="C397" t="s">
        <v>12</v>
      </c>
      <c r="D397">
        <f>COUNTIF('FP7 - organisations'!F:F,A397)</f>
        <v>0</v>
      </c>
      <c r="E397" s="4">
        <f>SUMIF('FP7 - organisations'!F:F,A397,'FP7 - organisations'!J:J)</f>
        <v>0</v>
      </c>
      <c r="F397">
        <f>COUNTIF('H2020 - organisations'!F:F,A397)</f>
        <v>1</v>
      </c>
      <c r="G397" s="4">
        <f>SUMIF('H2020 - organisations'!F:F,A397,'H2020 - organisations'!J:J)</f>
        <v>726312.5</v>
      </c>
      <c r="H397">
        <f t="shared" si="12"/>
        <v>1</v>
      </c>
      <c r="I397" s="4">
        <f t="shared" si="13"/>
        <v>726312.5</v>
      </c>
    </row>
    <row r="398" spans="1:9" x14ac:dyDescent="0.25">
      <c r="A398" t="s">
        <v>518</v>
      </c>
      <c r="B398" t="s">
        <v>225</v>
      </c>
      <c r="C398" t="s">
        <v>57</v>
      </c>
      <c r="D398">
        <f>COUNTIF('FP7 - organisations'!F:F,A398)</f>
        <v>0</v>
      </c>
      <c r="E398" s="4">
        <f>SUMIF('FP7 - organisations'!F:F,A398,'FP7 - organisations'!J:J)</f>
        <v>0</v>
      </c>
      <c r="F398">
        <f>COUNTIF('H2020 - organisations'!F:F,A398)</f>
        <v>1</v>
      </c>
      <c r="G398" s="4">
        <f>SUMIF('H2020 - organisations'!F:F,A398,'H2020 - organisations'!J:J)</f>
        <v>123537.5</v>
      </c>
      <c r="H398">
        <f t="shared" si="12"/>
        <v>1</v>
      </c>
      <c r="I398" s="4">
        <f t="shared" si="13"/>
        <v>123537.5</v>
      </c>
    </row>
    <row r="399" spans="1:9" x14ac:dyDescent="0.25">
      <c r="A399" t="s">
        <v>2544</v>
      </c>
      <c r="B399" t="s">
        <v>230</v>
      </c>
      <c r="C399" t="s">
        <v>364</v>
      </c>
      <c r="D399">
        <f>COUNTIF('FP7 - organisations'!F:F,A399)</f>
        <v>0</v>
      </c>
      <c r="E399" s="4">
        <f>SUMIF('FP7 - organisations'!F:F,A399,'FP7 - organisations'!J:J)</f>
        <v>0</v>
      </c>
      <c r="F399">
        <f>COUNTIF('H2020 - organisations'!F:F,A399)</f>
        <v>3</v>
      </c>
      <c r="G399" s="4">
        <f>SUMIF('H2020 - organisations'!F:F,A399,'H2020 - organisations'!J:J)</f>
        <v>383893.75</v>
      </c>
      <c r="H399">
        <f t="shared" si="12"/>
        <v>3</v>
      </c>
      <c r="I399" s="4">
        <f t="shared" si="13"/>
        <v>383893.75</v>
      </c>
    </row>
    <row r="400" spans="1:9" x14ac:dyDescent="0.25">
      <c r="A400" t="s">
        <v>4521</v>
      </c>
      <c r="B400" t="s">
        <v>239</v>
      </c>
      <c r="C400" t="s">
        <v>57</v>
      </c>
      <c r="D400">
        <f>COUNTIF('FP7 - organisations'!F:F,A400)</f>
        <v>0</v>
      </c>
      <c r="E400" s="4">
        <f>SUMIF('FP7 - organisations'!F:F,A400,'FP7 - organisations'!J:J)</f>
        <v>0</v>
      </c>
      <c r="F400">
        <f>COUNTIF('H2020 - organisations'!F:F,A400)</f>
        <v>1</v>
      </c>
      <c r="G400" s="4">
        <f>SUMIF('H2020 - organisations'!F:F,A400,'H2020 - organisations'!J:J)</f>
        <v>106562.5</v>
      </c>
      <c r="H400">
        <f t="shared" si="12"/>
        <v>1</v>
      </c>
      <c r="I400" s="4">
        <f t="shared" si="13"/>
        <v>106562.5</v>
      </c>
    </row>
    <row r="401" spans="1:9" x14ac:dyDescent="0.25">
      <c r="A401" t="s">
        <v>4516</v>
      </c>
      <c r="B401" t="s">
        <v>254</v>
      </c>
      <c r="C401" t="s">
        <v>2931</v>
      </c>
      <c r="D401">
        <f>COUNTIF('FP7 - organisations'!F:F,A401)</f>
        <v>0</v>
      </c>
      <c r="E401" s="4">
        <f>SUMIF('FP7 - organisations'!F:F,A401,'FP7 - organisations'!J:J)</f>
        <v>0</v>
      </c>
      <c r="F401">
        <f>COUNTIF('H2020 - organisations'!F:F,A401)</f>
        <v>1</v>
      </c>
      <c r="G401" s="4">
        <f>SUMIF('H2020 - organisations'!F:F,A401,'H2020 - organisations'!J:J)</f>
        <v>47812.5</v>
      </c>
      <c r="H401">
        <f t="shared" si="12"/>
        <v>1</v>
      </c>
      <c r="I401" s="4">
        <f t="shared" si="13"/>
        <v>47812.5</v>
      </c>
    </row>
    <row r="402" spans="1:9" x14ac:dyDescent="0.25">
      <c r="A402" t="s">
        <v>4398</v>
      </c>
      <c r="B402" t="s">
        <v>232</v>
      </c>
      <c r="C402" t="s">
        <v>496</v>
      </c>
      <c r="D402">
        <f>COUNTIF('FP7 - organisations'!F:F,A402)</f>
        <v>0</v>
      </c>
      <c r="E402" s="4">
        <f>SUMIF('FP7 - organisations'!F:F,A402,'FP7 - organisations'!J:J)</f>
        <v>0</v>
      </c>
      <c r="F402">
        <f>COUNTIF('H2020 - organisations'!F:F,A402)</f>
        <v>2</v>
      </c>
      <c r="G402" s="4">
        <f>SUMIF('H2020 - organisations'!F:F,A402,'H2020 - organisations'!J:J)</f>
        <v>656308.74</v>
      </c>
      <c r="H402">
        <f t="shared" si="12"/>
        <v>2</v>
      </c>
      <c r="I402" s="4">
        <f t="shared" si="13"/>
        <v>656308.74</v>
      </c>
    </row>
    <row r="403" spans="1:9" x14ac:dyDescent="0.25">
      <c r="A403" t="s">
        <v>2037</v>
      </c>
      <c r="B403" t="s">
        <v>254</v>
      </c>
      <c r="C403" t="s">
        <v>465</v>
      </c>
      <c r="D403">
        <f>COUNTIF('FP7 - organisations'!F:F,A403)</f>
        <v>0</v>
      </c>
      <c r="E403" s="4">
        <f>SUMIF('FP7 - organisations'!F:F,A403,'FP7 - organisations'!J:J)</f>
        <v>0</v>
      </c>
      <c r="F403">
        <f>COUNTIF('H2020 - organisations'!F:F,A403)</f>
        <v>2</v>
      </c>
      <c r="G403" s="4">
        <f>SUMIF('H2020 - organisations'!F:F,A403,'H2020 - organisations'!J:J)</f>
        <v>242117.5</v>
      </c>
      <c r="H403">
        <f t="shared" si="12"/>
        <v>2</v>
      </c>
      <c r="I403" s="4">
        <f t="shared" si="13"/>
        <v>242117.5</v>
      </c>
    </row>
    <row r="404" spans="1:9" x14ac:dyDescent="0.25">
      <c r="A404" t="s">
        <v>1462</v>
      </c>
      <c r="B404" t="s">
        <v>225</v>
      </c>
      <c r="C404" t="s">
        <v>68</v>
      </c>
      <c r="D404">
        <f>COUNTIF('FP7 - organisations'!F:F,A404)</f>
        <v>0</v>
      </c>
      <c r="E404" s="4">
        <f>SUMIF('FP7 - organisations'!F:F,A404,'FP7 - organisations'!J:J)</f>
        <v>0</v>
      </c>
      <c r="F404">
        <f>COUNTIF('H2020 - organisations'!F:F,A404)</f>
        <v>1</v>
      </c>
      <c r="G404" s="4">
        <f>SUMIF('H2020 - organisations'!F:F,A404,'H2020 - organisations'!J:J)</f>
        <v>522635</v>
      </c>
      <c r="H404">
        <f t="shared" si="12"/>
        <v>1</v>
      </c>
      <c r="I404" s="4">
        <f t="shared" si="13"/>
        <v>522635</v>
      </c>
    </row>
    <row r="405" spans="1:9" x14ac:dyDescent="0.25">
      <c r="A405" t="s">
        <v>4508</v>
      </c>
      <c r="B405" t="s">
        <v>232</v>
      </c>
      <c r="C405" t="s">
        <v>113</v>
      </c>
      <c r="D405">
        <f>COUNTIF('FP7 - organisations'!F:F,A405)</f>
        <v>0</v>
      </c>
      <c r="E405" s="4">
        <f>SUMIF('FP7 - organisations'!F:F,A405,'FP7 - organisations'!J:J)</f>
        <v>0</v>
      </c>
      <c r="F405">
        <f>COUNTIF('H2020 - organisations'!F:F,A405)</f>
        <v>1</v>
      </c>
      <c r="G405" s="4">
        <f>SUMIF('H2020 - organisations'!F:F,A405,'H2020 - organisations'!J:J)</f>
        <v>200525</v>
      </c>
      <c r="H405">
        <f t="shared" si="12"/>
        <v>1</v>
      </c>
      <c r="I405" s="4">
        <f t="shared" si="13"/>
        <v>200525</v>
      </c>
    </row>
    <row r="406" spans="1:9" x14ac:dyDescent="0.25">
      <c r="A406" t="s">
        <v>612</v>
      </c>
      <c r="B406" t="s">
        <v>254</v>
      </c>
      <c r="C406" t="s">
        <v>35</v>
      </c>
      <c r="D406">
        <f>COUNTIF('FP7 - organisations'!F:F,A406)</f>
        <v>0</v>
      </c>
      <c r="E406" s="4">
        <f>SUMIF('FP7 - organisations'!F:F,A406,'FP7 - organisations'!J:J)</f>
        <v>0</v>
      </c>
      <c r="F406">
        <f>COUNTIF('H2020 - organisations'!F:F,A406)</f>
        <v>1</v>
      </c>
      <c r="G406" s="4">
        <f>SUMIF('H2020 - organisations'!F:F,A406,'H2020 - organisations'!J:J)</f>
        <v>185312.5</v>
      </c>
      <c r="H406">
        <f t="shared" si="12"/>
        <v>1</v>
      </c>
      <c r="I406" s="4">
        <f t="shared" si="13"/>
        <v>185312.5</v>
      </c>
    </row>
    <row r="407" spans="1:9" x14ac:dyDescent="0.25">
      <c r="A407" t="s">
        <v>1405</v>
      </c>
      <c r="B407" t="s">
        <v>225</v>
      </c>
      <c r="C407" t="s">
        <v>245</v>
      </c>
      <c r="D407">
        <f>COUNTIF('FP7 - organisations'!F:F,A407)</f>
        <v>0</v>
      </c>
      <c r="E407" s="4">
        <f>SUMIF('FP7 - organisations'!F:F,A407,'FP7 - organisations'!J:J)</f>
        <v>0</v>
      </c>
      <c r="F407">
        <f>COUNTIF('H2020 - organisations'!F:F,A407)</f>
        <v>1</v>
      </c>
      <c r="G407" s="4">
        <f>SUMIF('H2020 - organisations'!F:F,A407,'H2020 - organisations'!J:J)</f>
        <v>323562.5</v>
      </c>
      <c r="H407">
        <f t="shared" si="12"/>
        <v>1</v>
      </c>
      <c r="I407" s="4">
        <f t="shared" si="13"/>
        <v>323562.5</v>
      </c>
    </row>
    <row r="408" spans="1:9" x14ac:dyDescent="0.25">
      <c r="A408" t="s">
        <v>3253</v>
      </c>
      <c r="B408" t="s">
        <v>230</v>
      </c>
      <c r="C408" t="s">
        <v>126</v>
      </c>
      <c r="D408">
        <f>COUNTIF('FP7 - organisations'!F:F,A408)</f>
        <v>0</v>
      </c>
      <c r="E408" s="4">
        <f>SUMIF('FP7 - organisations'!F:F,A408,'FP7 - organisations'!J:J)</f>
        <v>0</v>
      </c>
      <c r="F408">
        <f>COUNTIF('H2020 - organisations'!F:F,A408)</f>
        <v>5</v>
      </c>
      <c r="G408" s="4">
        <f>SUMIF('H2020 - organisations'!F:F,A408,'H2020 - organisations'!J:J)</f>
        <v>387410.51</v>
      </c>
      <c r="H408">
        <f t="shared" si="12"/>
        <v>5</v>
      </c>
      <c r="I408" s="4">
        <f t="shared" si="13"/>
        <v>387410.51</v>
      </c>
    </row>
    <row r="409" spans="1:9" x14ac:dyDescent="0.25">
      <c r="A409" t="s">
        <v>4488</v>
      </c>
      <c r="B409" t="s">
        <v>232</v>
      </c>
      <c r="C409" t="s">
        <v>35</v>
      </c>
      <c r="D409">
        <f>COUNTIF('FP7 - organisations'!F:F,A409)</f>
        <v>0</v>
      </c>
      <c r="E409" s="4">
        <f>SUMIF('FP7 - organisations'!F:F,A409,'FP7 - organisations'!J:J)</f>
        <v>0</v>
      </c>
      <c r="F409">
        <f>COUNTIF('H2020 - organisations'!F:F,A409)</f>
        <v>1</v>
      </c>
      <c r="G409" s="4">
        <f>SUMIF('H2020 - organisations'!F:F,A409,'H2020 - organisations'!J:J)</f>
        <v>224437.5</v>
      </c>
      <c r="H409">
        <f t="shared" si="12"/>
        <v>1</v>
      </c>
      <c r="I409" s="4">
        <f t="shared" si="13"/>
        <v>224437.5</v>
      </c>
    </row>
    <row r="410" spans="1:9" x14ac:dyDescent="0.25">
      <c r="A410" t="s">
        <v>747</v>
      </c>
      <c r="B410" t="s">
        <v>254</v>
      </c>
      <c r="C410" t="s">
        <v>126</v>
      </c>
      <c r="D410">
        <f>COUNTIF('FP7 - organisations'!F:F,A410)</f>
        <v>0</v>
      </c>
      <c r="E410" s="4">
        <f>SUMIF('FP7 - organisations'!F:F,A410,'FP7 - organisations'!J:J)</f>
        <v>0</v>
      </c>
      <c r="F410">
        <f>COUNTIF('H2020 - organisations'!F:F,A410)</f>
        <v>4</v>
      </c>
      <c r="G410" s="4">
        <f>SUMIF('H2020 - organisations'!F:F,A410,'H2020 - organisations'!J:J)</f>
        <v>2174978.75</v>
      </c>
      <c r="H410">
        <f t="shared" si="12"/>
        <v>4</v>
      </c>
      <c r="I410" s="4">
        <f t="shared" si="13"/>
        <v>2174978.75</v>
      </c>
    </row>
    <row r="411" spans="1:9" x14ac:dyDescent="0.25">
      <c r="A411" t="s">
        <v>4468</v>
      </c>
      <c r="B411" t="s">
        <v>232</v>
      </c>
      <c r="C411" t="s">
        <v>465</v>
      </c>
      <c r="D411">
        <f>COUNTIF('FP7 - organisations'!F:F,A411)</f>
        <v>0</v>
      </c>
      <c r="E411" s="4">
        <f>SUMIF('FP7 - organisations'!F:F,A411,'FP7 - organisations'!J:J)</f>
        <v>0</v>
      </c>
      <c r="F411">
        <f>COUNTIF('H2020 - organisations'!F:F,A411)</f>
        <v>1</v>
      </c>
      <c r="G411" s="4">
        <f>SUMIF('H2020 - organisations'!F:F,A411,'H2020 - organisations'!J:J)</f>
        <v>120312.5</v>
      </c>
      <c r="H411">
        <f t="shared" si="12"/>
        <v>1</v>
      </c>
      <c r="I411" s="4">
        <f t="shared" si="13"/>
        <v>120312.5</v>
      </c>
    </row>
    <row r="412" spans="1:9" x14ac:dyDescent="0.25">
      <c r="A412" t="s">
        <v>3201</v>
      </c>
      <c r="B412" t="s">
        <v>232</v>
      </c>
      <c r="C412" t="s">
        <v>68</v>
      </c>
      <c r="D412">
        <f>COUNTIF('FP7 - organisations'!F:F,A412)</f>
        <v>0</v>
      </c>
      <c r="E412" s="4">
        <f>SUMIF('FP7 - organisations'!F:F,A412,'FP7 - organisations'!J:J)</f>
        <v>0</v>
      </c>
      <c r="F412">
        <f>COUNTIF('H2020 - organisations'!F:F,A412)</f>
        <v>2</v>
      </c>
      <c r="G412" s="4">
        <f>SUMIF('H2020 - organisations'!F:F,A412,'H2020 - organisations'!J:J)</f>
        <v>1262187.5</v>
      </c>
      <c r="H412">
        <f t="shared" si="12"/>
        <v>2</v>
      </c>
      <c r="I412" s="4">
        <f t="shared" si="13"/>
        <v>1262187.5</v>
      </c>
    </row>
    <row r="413" spans="1:9" x14ac:dyDescent="0.25">
      <c r="A413" t="s">
        <v>4459</v>
      </c>
      <c r="B413" t="s">
        <v>239</v>
      </c>
      <c r="C413" t="s">
        <v>35</v>
      </c>
      <c r="D413">
        <f>COUNTIF('FP7 - organisations'!F:F,A413)</f>
        <v>0</v>
      </c>
      <c r="E413" s="4">
        <f>SUMIF('FP7 - organisations'!F:F,A413,'FP7 - organisations'!J:J)</f>
        <v>0</v>
      </c>
      <c r="F413">
        <f>COUNTIF('H2020 - organisations'!F:F,A413)</f>
        <v>1</v>
      </c>
      <c r="G413" s="4">
        <f>SUMIF('H2020 - organisations'!F:F,A413,'H2020 - organisations'!J:J)</f>
        <v>167473.75</v>
      </c>
      <c r="H413">
        <f t="shared" si="12"/>
        <v>1</v>
      </c>
      <c r="I413" s="4">
        <f t="shared" si="13"/>
        <v>167473.75</v>
      </c>
    </row>
    <row r="414" spans="1:9" x14ac:dyDescent="0.25">
      <c r="A414" t="s">
        <v>1280</v>
      </c>
      <c r="B414" t="s">
        <v>254</v>
      </c>
      <c r="C414" t="s">
        <v>249</v>
      </c>
      <c r="D414">
        <f>COUNTIF('FP7 - organisations'!F:F,A414)</f>
        <v>0</v>
      </c>
      <c r="E414" s="4">
        <f>SUMIF('FP7 - organisations'!F:F,A414,'FP7 - organisations'!J:J)</f>
        <v>0</v>
      </c>
      <c r="F414">
        <f>COUNTIF('H2020 - organisations'!F:F,A414)</f>
        <v>1</v>
      </c>
      <c r="G414" s="4">
        <f>SUMIF('H2020 - organisations'!F:F,A414,'H2020 - organisations'!J:J)</f>
        <v>483475</v>
      </c>
      <c r="H414">
        <f t="shared" si="12"/>
        <v>1</v>
      </c>
      <c r="I414" s="4">
        <f t="shared" si="13"/>
        <v>483475</v>
      </c>
    </row>
    <row r="415" spans="1:9" x14ac:dyDescent="0.25">
      <c r="A415" t="s">
        <v>1572</v>
      </c>
      <c r="B415" t="s">
        <v>254</v>
      </c>
      <c r="C415" t="s">
        <v>35</v>
      </c>
      <c r="D415">
        <f>COUNTIF('FP7 - organisations'!F:F,A415)</f>
        <v>0</v>
      </c>
      <c r="E415" s="4">
        <f>SUMIF('FP7 - organisations'!F:F,A415,'FP7 - organisations'!J:J)</f>
        <v>0</v>
      </c>
      <c r="F415">
        <f>COUNTIF('H2020 - organisations'!F:F,A415)</f>
        <v>1</v>
      </c>
      <c r="G415" s="4">
        <f>SUMIF('H2020 - organisations'!F:F,A415,'H2020 - organisations'!J:J)</f>
        <v>326087</v>
      </c>
      <c r="H415">
        <f t="shared" si="12"/>
        <v>1</v>
      </c>
      <c r="I415" s="4">
        <f t="shared" si="13"/>
        <v>326087</v>
      </c>
    </row>
    <row r="416" spans="1:9" x14ac:dyDescent="0.25">
      <c r="A416" t="s">
        <v>4451</v>
      </c>
      <c r="B416" t="s">
        <v>232</v>
      </c>
      <c r="C416" t="s">
        <v>126</v>
      </c>
      <c r="D416">
        <f>COUNTIF('FP7 - organisations'!F:F,A416)</f>
        <v>0</v>
      </c>
      <c r="E416" s="4">
        <f>SUMIF('FP7 - organisations'!F:F,A416,'FP7 - organisations'!J:J)</f>
        <v>0</v>
      </c>
      <c r="F416">
        <f>COUNTIF('H2020 - organisations'!F:F,A416)</f>
        <v>1</v>
      </c>
      <c r="G416" s="4">
        <f>SUMIF('H2020 - organisations'!F:F,A416,'H2020 - organisations'!J:J)</f>
        <v>147931</v>
      </c>
      <c r="H416">
        <f t="shared" si="12"/>
        <v>1</v>
      </c>
      <c r="I416" s="4">
        <f t="shared" si="13"/>
        <v>147931</v>
      </c>
    </row>
    <row r="417" spans="1:9" x14ac:dyDescent="0.25">
      <c r="A417" t="s">
        <v>2945</v>
      </c>
      <c r="B417" t="s">
        <v>254</v>
      </c>
      <c r="C417" t="s">
        <v>113</v>
      </c>
      <c r="D417">
        <f>COUNTIF('FP7 - organisations'!F:F,A417)</f>
        <v>0</v>
      </c>
      <c r="E417" s="4">
        <f>SUMIF('FP7 - organisations'!F:F,A417,'FP7 - organisations'!J:J)</f>
        <v>0</v>
      </c>
      <c r="F417">
        <f>COUNTIF('H2020 - organisations'!F:F,A417)</f>
        <v>1</v>
      </c>
      <c r="G417" s="4">
        <f>SUMIF('H2020 - organisations'!F:F,A417,'H2020 - organisations'!J:J)</f>
        <v>355381</v>
      </c>
      <c r="H417">
        <f t="shared" si="12"/>
        <v>1</v>
      </c>
      <c r="I417" s="4">
        <f t="shared" si="13"/>
        <v>355381</v>
      </c>
    </row>
    <row r="418" spans="1:9" x14ac:dyDescent="0.25">
      <c r="A418" t="s">
        <v>4444</v>
      </c>
      <c r="B418" t="s">
        <v>239</v>
      </c>
      <c r="C418" t="s">
        <v>57</v>
      </c>
      <c r="D418">
        <f>COUNTIF('FP7 - organisations'!F:F,A418)</f>
        <v>0</v>
      </c>
      <c r="E418" s="4">
        <f>SUMIF('FP7 - organisations'!F:F,A418,'FP7 - organisations'!J:J)</f>
        <v>0</v>
      </c>
      <c r="F418">
        <f>COUNTIF('H2020 - organisations'!F:F,A418)</f>
        <v>1</v>
      </c>
      <c r="G418" s="4">
        <f>SUMIF('H2020 - organisations'!F:F,A418,'H2020 - organisations'!J:J)</f>
        <v>116800</v>
      </c>
      <c r="H418">
        <f t="shared" si="12"/>
        <v>1</v>
      </c>
      <c r="I418" s="4">
        <f t="shared" si="13"/>
        <v>116800</v>
      </c>
    </row>
    <row r="419" spans="1:9" x14ac:dyDescent="0.25">
      <c r="A419" t="s">
        <v>812</v>
      </c>
      <c r="B419" t="s">
        <v>225</v>
      </c>
      <c r="C419" t="s">
        <v>35</v>
      </c>
      <c r="D419">
        <f>COUNTIF('FP7 - organisations'!F:F,A419)</f>
        <v>0</v>
      </c>
      <c r="E419" s="4">
        <f>SUMIF('FP7 - organisations'!F:F,A419,'FP7 - organisations'!J:J)</f>
        <v>0</v>
      </c>
      <c r="F419">
        <f>COUNTIF('H2020 - organisations'!F:F,A419)</f>
        <v>1</v>
      </c>
      <c r="G419" s="4">
        <f>SUMIF('H2020 - organisations'!F:F,A419,'H2020 - organisations'!J:J)</f>
        <v>319615</v>
      </c>
      <c r="H419">
        <f t="shared" si="12"/>
        <v>1</v>
      </c>
      <c r="I419" s="4">
        <f t="shared" si="13"/>
        <v>319615</v>
      </c>
    </row>
    <row r="420" spans="1:9" x14ac:dyDescent="0.25">
      <c r="A420" t="s">
        <v>2935</v>
      </c>
      <c r="B420" t="s">
        <v>254</v>
      </c>
      <c r="C420" t="s">
        <v>113</v>
      </c>
      <c r="D420">
        <f>COUNTIF('FP7 - organisations'!F:F,A420)</f>
        <v>0</v>
      </c>
      <c r="E420" s="4">
        <f>SUMIF('FP7 - organisations'!F:F,A420,'FP7 - organisations'!J:J)</f>
        <v>0</v>
      </c>
      <c r="F420">
        <f>COUNTIF('H2020 - organisations'!F:F,A420)</f>
        <v>1</v>
      </c>
      <c r="G420" s="4">
        <f>SUMIF('H2020 - organisations'!F:F,A420,'H2020 - organisations'!J:J)</f>
        <v>468675</v>
      </c>
      <c r="H420">
        <f t="shared" si="12"/>
        <v>1</v>
      </c>
      <c r="I420" s="4">
        <f t="shared" si="13"/>
        <v>468675</v>
      </c>
    </row>
    <row r="421" spans="1:9" x14ac:dyDescent="0.25">
      <c r="A421" t="s">
        <v>1033</v>
      </c>
      <c r="B421" t="s">
        <v>225</v>
      </c>
      <c r="C421" t="s">
        <v>68</v>
      </c>
      <c r="D421">
        <f>COUNTIF('FP7 - organisations'!F:F,A421)</f>
        <v>0</v>
      </c>
      <c r="E421" s="4">
        <f>SUMIF('FP7 - organisations'!F:F,A421,'FP7 - organisations'!J:J)</f>
        <v>0</v>
      </c>
      <c r="F421">
        <f>COUNTIF('H2020 - organisations'!F:F,A421)</f>
        <v>1</v>
      </c>
      <c r="G421" s="4">
        <f>SUMIF('H2020 - organisations'!F:F,A421,'H2020 - organisations'!J:J)</f>
        <v>595300</v>
      </c>
      <c r="H421">
        <f t="shared" si="12"/>
        <v>1</v>
      </c>
      <c r="I421" s="4">
        <f t="shared" si="13"/>
        <v>595300</v>
      </c>
    </row>
    <row r="422" spans="1:9" x14ac:dyDescent="0.25">
      <c r="A422" t="s">
        <v>4428</v>
      </c>
      <c r="B422" t="s">
        <v>239</v>
      </c>
      <c r="C422" t="s">
        <v>35</v>
      </c>
      <c r="D422">
        <f>COUNTIF('FP7 - organisations'!F:F,A422)</f>
        <v>0</v>
      </c>
      <c r="E422" s="4">
        <f>SUMIF('FP7 - organisations'!F:F,A422,'FP7 - organisations'!J:J)</f>
        <v>0</v>
      </c>
      <c r="F422">
        <f>COUNTIF('H2020 - organisations'!F:F,A422)</f>
        <v>1</v>
      </c>
      <c r="G422" s="4">
        <f>SUMIF('H2020 - organisations'!F:F,A422,'H2020 - organisations'!J:J)</f>
        <v>115200</v>
      </c>
      <c r="H422">
        <f t="shared" si="12"/>
        <v>1</v>
      </c>
      <c r="I422" s="4">
        <f t="shared" si="13"/>
        <v>115200</v>
      </c>
    </row>
    <row r="423" spans="1:9" x14ac:dyDescent="0.25">
      <c r="A423" t="s">
        <v>4426</v>
      </c>
      <c r="B423" t="s">
        <v>232</v>
      </c>
      <c r="C423" t="s">
        <v>315</v>
      </c>
      <c r="D423">
        <f>COUNTIF('FP7 - organisations'!F:F,A423)</f>
        <v>0</v>
      </c>
      <c r="E423" s="4">
        <f>SUMIF('FP7 - organisations'!F:F,A423,'FP7 - organisations'!J:J)</f>
        <v>0</v>
      </c>
      <c r="F423">
        <f>COUNTIF('H2020 - organisations'!F:F,A423)</f>
        <v>1</v>
      </c>
      <c r="G423" s="4">
        <f>SUMIF('H2020 - organisations'!F:F,A423,'H2020 - organisations'!J:J)</f>
        <v>424387.83</v>
      </c>
      <c r="H423">
        <f t="shared" si="12"/>
        <v>1</v>
      </c>
      <c r="I423" s="4">
        <f t="shared" si="13"/>
        <v>424387.83</v>
      </c>
    </row>
    <row r="424" spans="1:9" x14ac:dyDescent="0.25">
      <c r="A424" t="s">
        <v>4422</v>
      </c>
      <c r="B424" t="s">
        <v>232</v>
      </c>
      <c r="C424" t="s">
        <v>315</v>
      </c>
      <c r="D424">
        <f>COUNTIF('FP7 - organisations'!F:F,A424)</f>
        <v>0</v>
      </c>
      <c r="E424" s="4">
        <f>SUMIF('FP7 - organisations'!F:F,A424,'FP7 - organisations'!J:J)</f>
        <v>0</v>
      </c>
      <c r="F424">
        <f>COUNTIF('H2020 - organisations'!F:F,A424)</f>
        <v>1</v>
      </c>
      <c r="G424" s="4">
        <f>SUMIF('H2020 - organisations'!F:F,A424,'H2020 - organisations'!J:J)</f>
        <v>1727563.54</v>
      </c>
      <c r="H424">
        <f t="shared" si="12"/>
        <v>1</v>
      </c>
      <c r="I424" s="4">
        <f t="shared" si="13"/>
        <v>1727563.54</v>
      </c>
    </row>
    <row r="425" spans="1:9" x14ac:dyDescent="0.25">
      <c r="A425" t="s">
        <v>4417</v>
      </c>
      <c r="B425" t="s">
        <v>239</v>
      </c>
      <c r="C425" t="s">
        <v>503</v>
      </c>
      <c r="D425">
        <f>COUNTIF('FP7 - organisations'!F:F,A425)</f>
        <v>0</v>
      </c>
      <c r="E425" s="4">
        <f>SUMIF('FP7 - organisations'!F:F,A425,'FP7 - organisations'!J:J)</f>
        <v>0</v>
      </c>
      <c r="F425">
        <f>COUNTIF('H2020 - organisations'!F:F,A425)</f>
        <v>1</v>
      </c>
      <c r="G425" s="4">
        <f>SUMIF('H2020 - organisations'!F:F,A425,'H2020 - organisations'!J:J)</f>
        <v>107399.14</v>
      </c>
      <c r="H425">
        <f t="shared" si="12"/>
        <v>1</v>
      </c>
      <c r="I425" s="4">
        <f t="shared" si="13"/>
        <v>107399.14</v>
      </c>
    </row>
    <row r="426" spans="1:9" x14ac:dyDescent="0.25">
      <c r="A426" t="s">
        <v>4412</v>
      </c>
      <c r="B426" t="s">
        <v>232</v>
      </c>
      <c r="C426" t="s">
        <v>35</v>
      </c>
      <c r="D426">
        <f>COUNTIF('FP7 - organisations'!F:F,A426)</f>
        <v>0</v>
      </c>
      <c r="E426" s="4">
        <f>SUMIF('FP7 - organisations'!F:F,A426,'FP7 - organisations'!J:J)</f>
        <v>0</v>
      </c>
      <c r="F426">
        <f>COUNTIF('H2020 - organisations'!F:F,A426)</f>
        <v>1</v>
      </c>
      <c r="G426" s="4">
        <f>SUMIF('H2020 - organisations'!F:F,A426,'H2020 - organisations'!J:J)</f>
        <v>383643.13</v>
      </c>
      <c r="H426">
        <f t="shared" si="12"/>
        <v>1</v>
      </c>
      <c r="I426" s="4">
        <f t="shared" si="13"/>
        <v>383643.13</v>
      </c>
    </row>
    <row r="427" spans="1:9" x14ac:dyDescent="0.25">
      <c r="A427" t="s">
        <v>4340</v>
      </c>
      <c r="B427" t="s">
        <v>230</v>
      </c>
      <c r="C427" t="s">
        <v>229</v>
      </c>
      <c r="D427">
        <f>COUNTIF('FP7 - organisations'!F:F,A427)</f>
        <v>0</v>
      </c>
      <c r="E427" s="4">
        <f>SUMIF('FP7 - organisations'!F:F,A427,'FP7 - organisations'!J:J)</f>
        <v>0</v>
      </c>
      <c r="F427">
        <f>COUNTIF('H2020 - organisations'!F:F,A427)</f>
        <v>1</v>
      </c>
      <c r="G427" s="4">
        <f>SUMIF('H2020 - organisations'!F:F,A427,'H2020 - organisations'!J:J)</f>
        <v>133938.89000000001</v>
      </c>
      <c r="H427">
        <f t="shared" si="12"/>
        <v>1</v>
      </c>
      <c r="I427" s="4">
        <f t="shared" si="13"/>
        <v>133938.89000000001</v>
      </c>
    </row>
    <row r="428" spans="1:9" x14ac:dyDescent="0.25">
      <c r="A428" t="s">
        <v>564</v>
      </c>
      <c r="B428" t="s">
        <v>254</v>
      </c>
      <c r="C428" t="s">
        <v>126</v>
      </c>
      <c r="D428">
        <f>COUNTIF('FP7 - organisations'!F:F,A428)</f>
        <v>0</v>
      </c>
      <c r="E428" s="4">
        <f>SUMIF('FP7 - organisations'!F:F,A428,'FP7 - organisations'!J:J)</f>
        <v>0</v>
      </c>
      <c r="F428">
        <f>COUNTIF('H2020 - organisations'!F:F,A428)</f>
        <v>1</v>
      </c>
      <c r="G428" s="4">
        <f>SUMIF('H2020 - organisations'!F:F,A428,'H2020 - organisations'!J:J)</f>
        <v>177345</v>
      </c>
      <c r="H428">
        <f t="shared" si="12"/>
        <v>1</v>
      </c>
      <c r="I428" s="4">
        <f t="shared" si="13"/>
        <v>177345</v>
      </c>
    </row>
    <row r="429" spans="1:9" x14ac:dyDescent="0.25">
      <c r="A429" t="s">
        <v>4308</v>
      </c>
      <c r="B429" t="s">
        <v>230</v>
      </c>
      <c r="C429" t="s">
        <v>1067</v>
      </c>
      <c r="D429">
        <f>COUNTIF('FP7 - organisations'!F:F,A429)</f>
        <v>0</v>
      </c>
      <c r="E429" s="4">
        <f>SUMIF('FP7 - organisations'!F:F,A429,'FP7 - organisations'!J:J)</f>
        <v>0</v>
      </c>
      <c r="F429">
        <f>COUNTIF('H2020 - organisations'!F:F,A429)</f>
        <v>2</v>
      </c>
      <c r="G429" s="4">
        <f>SUMIF('H2020 - organisations'!F:F,A429,'H2020 - organisations'!J:J)</f>
        <v>155475.91999999998</v>
      </c>
      <c r="H429">
        <f t="shared" si="12"/>
        <v>2</v>
      </c>
      <c r="I429" s="4">
        <f t="shared" si="13"/>
        <v>155475.91999999998</v>
      </c>
    </row>
    <row r="430" spans="1:9" x14ac:dyDescent="0.25">
      <c r="A430" t="s">
        <v>1081</v>
      </c>
      <c r="B430" t="s">
        <v>254</v>
      </c>
      <c r="C430" t="s">
        <v>57</v>
      </c>
      <c r="D430">
        <f>COUNTIF('FP7 - organisations'!F:F,A430)</f>
        <v>0</v>
      </c>
      <c r="E430" s="4">
        <f>SUMIF('FP7 - organisations'!F:F,A430,'FP7 - organisations'!J:J)</f>
        <v>0</v>
      </c>
      <c r="F430">
        <f>COUNTIF('H2020 - organisations'!F:F,A430)</f>
        <v>1</v>
      </c>
      <c r="G430" s="4">
        <f>SUMIF('H2020 - organisations'!F:F,A430,'H2020 - organisations'!J:J)</f>
        <v>757707.86</v>
      </c>
      <c r="H430">
        <f t="shared" si="12"/>
        <v>1</v>
      </c>
      <c r="I430" s="4">
        <f t="shared" si="13"/>
        <v>757707.86</v>
      </c>
    </row>
    <row r="431" spans="1:9" x14ac:dyDescent="0.25">
      <c r="A431" t="s">
        <v>4393</v>
      </c>
      <c r="B431" t="s">
        <v>230</v>
      </c>
      <c r="C431" t="s">
        <v>503</v>
      </c>
      <c r="D431">
        <f>COUNTIF('FP7 - organisations'!F:F,A431)</f>
        <v>0</v>
      </c>
      <c r="E431" s="4">
        <f>SUMIF('FP7 - organisations'!F:F,A431,'FP7 - organisations'!J:J)</f>
        <v>0</v>
      </c>
      <c r="F431">
        <f>COUNTIF('H2020 - organisations'!F:F,A431)</f>
        <v>1</v>
      </c>
      <c r="G431" s="4">
        <f>SUMIF('H2020 - organisations'!F:F,A431,'H2020 - organisations'!J:J)</f>
        <v>145100.45000000001</v>
      </c>
      <c r="H431">
        <f t="shared" si="12"/>
        <v>1</v>
      </c>
      <c r="I431" s="4">
        <f t="shared" si="13"/>
        <v>145100.45000000001</v>
      </c>
    </row>
    <row r="432" spans="1:9" x14ac:dyDescent="0.25">
      <c r="A432" t="s">
        <v>4384</v>
      </c>
      <c r="B432" t="s">
        <v>232</v>
      </c>
      <c r="C432" t="s">
        <v>485</v>
      </c>
      <c r="D432">
        <f>COUNTIF('FP7 - organisations'!F:F,A432)</f>
        <v>0</v>
      </c>
      <c r="E432" s="4">
        <f>SUMIF('FP7 - organisations'!F:F,A432,'FP7 - organisations'!J:J)</f>
        <v>0</v>
      </c>
      <c r="F432">
        <f>COUNTIF('H2020 - organisations'!F:F,A432)</f>
        <v>1</v>
      </c>
      <c r="G432" s="4">
        <f>SUMIF('H2020 - organisations'!F:F,A432,'H2020 - organisations'!J:J)</f>
        <v>212938.01</v>
      </c>
      <c r="H432">
        <f t="shared" si="12"/>
        <v>1</v>
      </c>
      <c r="I432" s="4">
        <f t="shared" si="13"/>
        <v>212938.01</v>
      </c>
    </row>
    <row r="433" spans="1:9" x14ac:dyDescent="0.25">
      <c r="A433" t="s">
        <v>531</v>
      </c>
      <c r="B433" t="s">
        <v>254</v>
      </c>
      <c r="C433" t="s">
        <v>485</v>
      </c>
      <c r="D433">
        <f>COUNTIF('FP7 - organisations'!F:F,A433)</f>
        <v>0</v>
      </c>
      <c r="E433" s="4">
        <f>SUMIF('FP7 - organisations'!F:F,A433,'FP7 - organisations'!J:J)</f>
        <v>0</v>
      </c>
      <c r="F433">
        <f>COUNTIF('H2020 - organisations'!F:F,A433)</f>
        <v>1</v>
      </c>
      <c r="G433" s="4">
        <f>SUMIF('H2020 - organisations'!F:F,A433,'H2020 - organisations'!J:J)</f>
        <v>118932.76</v>
      </c>
      <c r="H433">
        <f t="shared" si="12"/>
        <v>1</v>
      </c>
      <c r="I433" s="4">
        <f t="shared" si="13"/>
        <v>118932.76</v>
      </c>
    </row>
    <row r="434" spans="1:9" x14ac:dyDescent="0.25">
      <c r="A434" t="s">
        <v>4377</v>
      </c>
      <c r="B434" t="s">
        <v>254</v>
      </c>
      <c r="C434" t="s">
        <v>24</v>
      </c>
      <c r="D434">
        <f>COUNTIF('FP7 - organisations'!F:F,A434)</f>
        <v>0</v>
      </c>
      <c r="E434" s="4">
        <f>SUMIF('FP7 - organisations'!F:F,A434,'FP7 - organisations'!J:J)</f>
        <v>0</v>
      </c>
      <c r="F434">
        <f>COUNTIF('H2020 - organisations'!F:F,A434)</f>
        <v>1</v>
      </c>
      <c r="G434" s="4">
        <f>SUMIF('H2020 - organisations'!F:F,A434,'H2020 - organisations'!J:J)</f>
        <v>138279.49</v>
      </c>
      <c r="H434">
        <f t="shared" si="12"/>
        <v>1</v>
      </c>
      <c r="I434" s="4">
        <f t="shared" si="13"/>
        <v>138279.49</v>
      </c>
    </row>
    <row r="435" spans="1:9" x14ac:dyDescent="0.25">
      <c r="A435" t="s">
        <v>4337</v>
      </c>
      <c r="B435" t="s">
        <v>230</v>
      </c>
      <c r="C435" t="s">
        <v>445</v>
      </c>
      <c r="D435">
        <f>COUNTIF('FP7 - organisations'!F:F,A435)</f>
        <v>0</v>
      </c>
      <c r="E435" s="4">
        <f>SUMIF('FP7 - organisations'!F:F,A435,'FP7 - organisations'!J:J)</f>
        <v>0</v>
      </c>
      <c r="F435">
        <f>COUNTIF('H2020 - organisations'!F:F,A435)</f>
        <v>1</v>
      </c>
      <c r="G435" s="4">
        <f>SUMIF('H2020 - organisations'!F:F,A435,'H2020 - organisations'!J:J)</f>
        <v>183545.85</v>
      </c>
      <c r="H435">
        <f t="shared" si="12"/>
        <v>1</v>
      </c>
      <c r="I435" s="4">
        <f t="shared" si="13"/>
        <v>183545.85</v>
      </c>
    </row>
    <row r="436" spans="1:9" x14ac:dyDescent="0.25">
      <c r="A436" t="s">
        <v>1899</v>
      </c>
      <c r="B436" t="s">
        <v>225</v>
      </c>
      <c r="C436" t="s">
        <v>46</v>
      </c>
      <c r="D436">
        <f>COUNTIF('FP7 - organisations'!F:F,A436)</f>
        <v>0</v>
      </c>
      <c r="E436" s="4">
        <f>SUMIF('FP7 - organisations'!F:F,A436,'FP7 - organisations'!J:J)</f>
        <v>0</v>
      </c>
      <c r="F436">
        <f>COUNTIF('H2020 - organisations'!F:F,A436)</f>
        <v>1</v>
      </c>
      <c r="G436" s="4">
        <f>SUMIF('H2020 - organisations'!F:F,A436,'H2020 - organisations'!J:J)</f>
        <v>319500</v>
      </c>
      <c r="H436">
        <f t="shared" si="12"/>
        <v>1</v>
      </c>
      <c r="I436" s="4">
        <f t="shared" si="13"/>
        <v>319500</v>
      </c>
    </row>
    <row r="437" spans="1:9" x14ac:dyDescent="0.25">
      <c r="A437" t="s">
        <v>2224</v>
      </c>
      <c r="B437" t="s">
        <v>232</v>
      </c>
      <c r="C437" t="s">
        <v>46</v>
      </c>
      <c r="D437">
        <f>COUNTIF('FP7 - organisations'!F:F,A437)</f>
        <v>0</v>
      </c>
      <c r="E437" s="4">
        <f>SUMIF('FP7 - organisations'!F:F,A437,'FP7 - organisations'!J:J)</f>
        <v>0</v>
      </c>
      <c r="F437">
        <f>COUNTIF('H2020 - organisations'!F:F,A437)</f>
        <v>1</v>
      </c>
      <c r="G437" s="4">
        <f>SUMIF('H2020 - organisations'!F:F,A437,'H2020 - organisations'!J:J)</f>
        <v>187250</v>
      </c>
      <c r="H437">
        <f t="shared" si="12"/>
        <v>1</v>
      </c>
      <c r="I437" s="4">
        <f t="shared" si="13"/>
        <v>187250</v>
      </c>
    </row>
    <row r="438" spans="1:9" x14ac:dyDescent="0.25">
      <c r="A438" t="s">
        <v>1615</v>
      </c>
      <c r="B438" t="s">
        <v>232</v>
      </c>
      <c r="C438" t="s">
        <v>113</v>
      </c>
      <c r="D438">
        <f>COUNTIF('FP7 - organisations'!F:F,A438)</f>
        <v>0</v>
      </c>
      <c r="E438" s="4">
        <f>SUMIF('FP7 - organisations'!F:F,A438,'FP7 - organisations'!J:J)</f>
        <v>0</v>
      </c>
      <c r="F438">
        <f>COUNTIF('H2020 - organisations'!F:F,A438)</f>
        <v>0</v>
      </c>
      <c r="G438" s="4">
        <f>SUMIF('H2020 - organisations'!F:F,A438,'H2020 - organisations'!J:J)</f>
        <v>0</v>
      </c>
      <c r="H438">
        <f t="shared" si="12"/>
        <v>0</v>
      </c>
      <c r="I438" s="4">
        <f t="shared" si="13"/>
        <v>0</v>
      </c>
    </row>
    <row r="439" spans="1:9" x14ac:dyDescent="0.25">
      <c r="A439" t="s">
        <v>2813</v>
      </c>
      <c r="B439" t="s">
        <v>230</v>
      </c>
      <c r="C439" t="s">
        <v>496</v>
      </c>
      <c r="D439">
        <f>COUNTIF('FP7 - organisations'!F:F,A439)</f>
        <v>0</v>
      </c>
      <c r="E439" s="4">
        <f>SUMIF('FP7 - organisations'!F:F,A439,'FP7 - organisations'!J:J)</f>
        <v>0</v>
      </c>
      <c r="F439">
        <f>COUNTIF('H2020 - organisations'!F:F,A439)</f>
        <v>1</v>
      </c>
      <c r="G439" s="4">
        <f>SUMIF('H2020 - organisations'!F:F,A439,'H2020 - organisations'!J:J)</f>
        <v>53911.69</v>
      </c>
      <c r="H439">
        <f t="shared" si="12"/>
        <v>1</v>
      </c>
      <c r="I439" s="4">
        <f t="shared" si="13"/>
        <v>53911.69</v>
      </c>
    </row>
    <row r="440" spans="1:9" x14ac:dyDescent="0.25">
      <c r="A440" t="s">
        <v>4327</v>
      </c>
      <c r="B440" t="s">
        <v>230</v>
      </c>
      <c r="C440" t="s">
        <v>249</v>
      </c>
      <c r="D440">
        <f>COUNTIF('FP7 - organisations'!F:F,A440)</f>
        <v>0</v>
      </c>
      <c r="E440" s="4">
        <f>SUMIF('FP7 - organisations'!F:F,A440,'FP7 - organisations'!J:J)</f>
        <v>0</v>
      </c>
      <c r="F440">
        <f>COUNTIF('H2020 - organisations'!F:F,A440)</f>
        <v>1</v>
      </c>
      <c r="G440" s="4">
        <f>SUMIF('H2020 - organisations'!F:F,A440,'H2020 - organisations'!J:J)</f>
        <v>95979.53</v>
      </c>
      <c r="H440">
        <f t="shared" si="12"/>
        <v>1</v>
      </c>
      <c r="I440" s="4">
        <f t="shared" si="13"/>
        <v>95979.53</v>
      </c>
    </row>
    <row r="441" spans="1:9" x14ac:dyDescent="0.25">
      <c r="A441" t="s">
        <v>1102</v>
      </c>
      <c r="B441" t="s">
        <v>225</v>
      </c>
      <c r="C441" t="s">
        <v>245</v>
      </c>
      <c r="D441">
        <f>COUNTIF('FP7 - organisations'!F:F,A441)</f>
        <v>0</v>
      </c>
      <c r="E441" s="4">
        <f>SUMIF('FP7 - organisations'!F:F,A441,'FP7 - organisations'!J:J)</f>
        <v>0</v>
      </c>
      <c r="F441">
        <f>COUNTIF('H2020 - organisations'!F:F,A441)</f>
        <v>1</v>
      </c>
      <c r="G441" s="4">
        <f>SUMIF('H2020 - organisations'!F:F,A441,'H2020 - organisations'!J:J)</f>
        <v>404393.16</v>
      </c>
      <c r="H441">
        <f t="shared" si="12"/>
        <v>1</v>
      </c>
      <c r="I441" s="4">
        <f t="shared" si="13"/>
        <v>404393.16</v>
      </c>
    </row>
    <row r="442" spans="1:9" x14ac:dyDescent="0.25">
      <c r="A442" t="s">
        <v>4319</v>
      </c>
      <c r="B442" t="s">
        <v>239</v>
      </c>
      <c r="C442" t="s">
        <v>245</v>
      </c>
      <c r="D442">
        <f>COUNTIF('FP7 - organisations'!F:F,A442)</f>
        <v>0</v>
      </c>
      <c r="E442" s="4">
        <f>SUMIF('FP7 - organisations'!F:F,A442,'FP7 - organisations'!J:J)</f>
        <v>0</v>
      </c>
      <c r="F442">
        <f>COUNTIF('H2020 - organisations'!F:F,A442)</f>
        <v>1</v>
      </c>
      <c r="G442" s="4">
        <f>SUMIF('H2020 - organisations'!F:F,A442,'H2020 - organisations'!J:J)</f>
        <v>164520.71</v>
      </c>
      <c r="H442">
        <f t="shared" si="12"/>
        <v>1</v>
      </c>
      <c r="I442" s="4">
        <f t="shared" si="13"/>
        <v>164520.71</v>
      </c>
    </row>
    <row r="443" spans="1:9" x14ac:dyDescent="0.25">
      <c r="A443" t="s">
        <v>4313</v>
      </c>
      <c r="B443" t="s">
        <v>230</v>
      </c>
      <c r="C443" t="s">
        <v>274</v>
      </c>
      <c r="D443">
        <f>COUNTIF('FP7 - organisations'!F:F,A443)</f>
        <v>0</v>
      </c>
      <c r="E443" s="4">
        <f>SUMIF('FP7 - organisations'!F:F,A443,'FP7 - organisations'!J:J)</f>
        <v>0</v>
      </c>
      <c r="F443">
        <f>COUNTIF('H2020 - organisations'!F:F,A443)</f>
        <v>1</v>
      </c>
      <c r="G443" s="4">
        <f>SUMIF('H2020 - organisations'!F:F,A443,'H2020 - organisations'!J:J)</f>
        <v>100357.64</v>
      </c>
      <c r="H443">
        <f t="shared" si="12"/>
        <v>1</v>
      </c>
      <c r="I443" s="4">
        <f t="shared" si="13"/>
        <v>100357.64</v>
      </c>
    </row>
    <row r="444" spans="1:9" x14ac:dyDescent="0.25">
      <c r="A444" t="s">
        <v>4295</v>
      </c>
      <c r="B444" t="s">
        <v>232</v>
      </c>
      <c r="C444" t="s">
        <v>332</v>
      </c>
      <c r="D444">
        <f>COUNTIF('FP7 - organisations'!F:F,A444)</f>
        <v>0</v>
      </c>
      <c r="E444" s="4">
        <f>SUMIF('FP7 - organisations'!F:F,A444,'FP7 - organisations'!J:J)</f>
        <v>0</v>
      </c>
      <c r="F444">
        <f>COUNTIF('H2020 - organisations'!F:F,A444)</f>
        <v>1</v>
      </c>
      <c r="G444" s="4">
        <f>SUMIF('H2020 - organisations'!F:F,A444,'H2020 - organisations'!J:J)</f>
        <v>351476.08</v>
      </c>
      <c r="H444">
        <f t="shared" si="12"/>
        <v>1</v>
      </c>
      <c r="I444" s="4">
        <f t="shared" si="13"/>
        <v>351476.08</v>
      </c>
    </row>
    <row r="445" spans="1:9" x14ac:dyDescent="0.25">
      <c r="A445" t="s">
        <v>4290</v>
      </c>
      <c r="B445" t="s">
        <v>232</v>
      </c>
      <c r="C445" t="s">
        <v>274</v>
      </c>
      <c r="D445">
        <f>COUNTIF('FP7 - organisations'!F:F,A445)</f>
        <v>0</v>
      </c>
      <c r="E445" s="4">
        <f>SUMIF('FP7 - organisations'!F:F,A445,'FP7 - organisations'!J:J)</f>
        <v>0</v>
      </c>
      <c r="F445">
        <f>COUNTIF('H2020 - organisations'!F:F,A445)</f>
        <v>1</v>
      </c>
      <c r="G445" s="4">
        <f>SUMIF('H2020 - organisations'!F:F,A445,'H2020 - organisations'!J:J)</f>
        <v>276070.74</v>
      </c>
      <c r="H445">
        <f t="shared" si="12"/>
        <v>1</v>
      </c>
      <c r="I445" s="4">
        <f t="shared" si="13"/>
        <v>276070.74</v>
      </c>
    </row>
    <row r="446" spans="1:9" x14ac:dyDescent="0.25">
      <c r="A446" t="s">
        <v>4278</v>
      </c>
      <c r="B446" t="s">
        <v>232</v>
      </c>
      <c r="C446" t="s">
        <v>46</v>
      </c>
      <c r="D446">
        <f>COUNTIF('FP7 - organisations'!F:F,A446)</f>
        <v>0</v>
      </c>
      <c r="E446" s="4">
        <f>SUMIF('FP7 - organisations'!F:F,A446,'FP7 - organisations'!J:J)</f>
        <v>0</v>
      </c>
      <c r="F446">
        <f>COUNTIF('H2020 - organisations'!F:F,A446)</f>
        <v>1</v>
      </c>
      <c r="G446" s="4">
        <f>SUMIF('H2020 - organisations'!F:F,A446,'H2020 - organisations'!J:J)</f>
        <v>409556.86</v>
      </c>
      <c r="H446">
        <f t="shared" si="12"/>
        <v>1</v>
      </c>
      <c r="I446" s="4">
        <f t="shared" si="13"/>
        <v>409556.86</v>
      </c>
    </row>
    <row r="447" spans="1:9" x14ac:dyDescent="0.25">
      <c r="A447" t="s">
        <v>4272</v>
      </c>
      <c r="B447" t="s">
        <v>230</v>
      </c>
      <c r="C447" t="s">
        <v>332</v>
      </c>
      <c r="D447">
        <f>COUNTIF('FP7 - organisations'!F:F,A447)</f>
        <v>0</v>
      </c>
      <c r="E447" s="4">
        <f>SUMIF('FP7 - organisations'!F:F,A447,'FP7 - organisations'!J:J)</f>
        <v>0</v>
      </c>
      <c r="F447">
        <f>COUNTIF('H2020 - organisations'!F:F,A447)</f>
        <v>1</v>
      </c>
      <c r="G447" s="4">
        <f>SUMIF('H2020 - organisations'!F:F,A447,'H2020 - organisations'!J:J)</f>
        <v>104825.86</v>
      </c>
      <c r="H447">
        <f t="shared" si="12"/>
        <v>1</v>
      </c>
      <c r="I447" s="4">
        <f t="shared" si="13"/>
        <v>104825.86</v>
      </c>
    </row>
    <row r="448" spans="1:9" x14ac:dyDescent="0.25">
      <c r="A448" t="s">
        <v>410</v>
      </c>
      <c r="B448" t="s">
        <v>225</v>
      </c>
      <c r="C448" t="s">
        <v>401</v>
      </c>
      <c r="D448">
        <f>COUNTIF('FP7 - organisations'!F:F,A448)</f>
        <v>0</v>
      </c>
      <c r="E448" s="4">
        <f>SUMIF('FP7 - organisations'!F:F,A448,'FP7 - organisations'!J:J)</f>
        <v>0</v>
      </c>
      <c r="F448">
        <f>COUNTIF('H2020 - organisations'!F:F,A448)</f>
        <v>1</v>
      </c>
      <c r="G448" s="4">
        <f>SUMIF('H2020 - organisations'!F:F,A448,'H2020 - organisations'!J:J)</f>
        <v>1010125</v>
      </c>
      <c r="H448">
        <f t="shared" si="12"/>
        <v>1</v>
      </c>
      <c r="I448" s="4">
        <f t="shared" si="13"/>
        <v>1010125</v>
      </c>
    </row>
    <row r="449" spans="1:9" x14ac:dyDescent="0.25">
      <c r="A449" t="s">
        <v>4265</v>
      </c>
      <c r="B449" t="s">
        <v>230</v>
      </c>
      <c r="C449" t="s">
        <v>223</v>
      </c>
      <c r="D449">
        <f>COUNTIF('FP7 - organisations'!F:F,A449)</f>
        <v>0</v>
      </c>
      <c r="E449" s="4">
        <f>SUMIF('FP7 - organisations'!F:F,A449,'FP7 - organisations'!J:J)</f>
        <v>0</v>
      </c>
      <c r="F449">
        <f>COUNTIF('H2020 - organisations'!F:F,A449)</f>
        <v>1</v>
      </c>
      <c r="G449" s="4">
        <f>SUMIF('H2020 - organisations'!F:F,A449,'H2020 - organisations'!J:J)</f>
        <v>80000</v>
      </c>
      <c r="H449">
        <f t="shared" si="12"/>
        <v>1</v>
      </c>
      <c r="I449" s="4">
        <f t="shared" si="13"/>
        <v>80000</v>
      </c>
    </row>
    <row r="450" spans="1:9" x14ac:dyDescent="0.25">
      <c r="A450" t="s">
        <v>4260</v>
      </c>
      <c r="B450" t="s">
        <v>230</v>
      </c>
      <c r="C450" t="s">
        <v>458</v>
      </c>
      <c r="D450">
        <f>COUNTIF('FP7 - organisations'!F:F,A450)</f>
        <v>0</v>
      </c>
      <c r="E450" s="4">
        <f>SUMIF('FP7 - organisations'!F:F,A450,'FP7 - organisations'!J:J)</f>
        <v>0</v>
      </c>
      <c r="F450">
        <f>COUNTIF('H2020 - organisations'!F:F,A450)</f>
        <v>1</v>
      </c>
      <c r="G450" s="4">
        <f>SUMIF('H2020 - organisations'!F:F,A450,'H2020 - organisations'!J:J)</f>
        <v>23000</v>
      </c>
      <c r="H450">
        <f t="shared" ref="H450:H506" si="14">SUM(D450,F450)</f>
        <v>1</v>
      </c>
      <c r="I450" s="4">
        <f t="shared" ref="I450:I506" si="15">SUM(E450,G450)</f>
        <v>23000</v>
      </c>
    </row>
    <row r="451" spans="1:9" x14ac:dyDescent="0.25">
      <c r="A451" t="s">
        <v>4253</v>
      </c>
      <c r="B451" t="s">
        <v>232</v>
      </c>
      <c r="C451" t="s">
        <v>183</v>
      </c>
      <c r="D451">
        <f>COUNTIF('FP7 - organisations'!F:F,A451)</f>
        <v>0</v>
      </c>
      <c r="E451" s="4">
        <f>SUMIF('FP7 - organisations'!F:F,A451,'FP7 - organisations'!J:J)</f>
        <v>0</v>
      </c>
      <c r="F451">
        <f>COUNTIF('H2020 - organisations'!F:F,A451)</f>
        <v>1</v>
      </c>
      <c r="G451" s="4">
        <f>SUMIF('H2020 - organisations'!F:F,A451,'H2020 - organisations'!J:J)</f>
        <v>756576.25</v>
      </c>
      <c r="H451">
        <f t="shared" si="14"/>
        <v>1</v>
      </c>
      <c r="I451" s="4">
        <f t="shared" si="15"/>
        <v>756576.25</v>
      </c>
    </row>
    <row r="452" spans="1:9" x14ac:dyDescent="0.25">
      <c r="A452" t="s">
        <v>923</v>
      </c>
      <c r="B452" t="s">
        <v>225</v>
      </c>
      <c r="C452" t="s">
        <v>249</v>
      </c>
      <c r="D452">
        <f>COUNTIF('FP7 - organisations'!F:F,A452)</f>
        <v>0</v>
      </c>
      <c r="E452" s="4">
        <f>SUMIF('FP7 - organisations'!F:F,A452,'FP7 - organisations'!J:J)</f>
        <v>0</v>
      </c>
      <c r="F452">
        <f>COUNTIF('H2020 - organisations'!F:F,A452)</f>
        <v>1</v>
      </c>
      <c r="G452" s="4">
        <f>SUMIF('H2020 - organisations'!F:F,A452,'H2020 - organisations'!J:J)</f>
        <v>404325</v>
      </c>
      <c r="H452">
        <f t="shared" si="14"/>
        <v>1</v>
      </c>
      <c r="I452" s="4">
        <f t="shared" si="15"/>
        <v>404325</v>
      </c>
    </row>
    <row r="453" spans="1:9" x14ac:dyDescent="0.25">
      <c r="A453" t="s">
        <v>4248</v>
      </c>
      <c r="B453" t="s">
        <v>254</v>
      </c>
      <c r="C453" t="s">
        <v>113</v>
      </c>
      <c r="D453">
        <f>COUNTIF('FP7 - organisations'!F:F,A453)</f>
        <v>0</v>
      </c>
      <c r="E453" s="4">
        <f>SUMIF('FP7 - organisations'!F:F,A453,'FP7 - organisations'!J:J)</f>
        <v>0</v>
      </c>
      <c r="F453">
        <f>COUNTIF('H2020 - organisations'!F:F,A453)</f>
        <v>1</v>
      </c>
      <c r="G453" s="4">
        <f>SUMIF('H2020 - organisations'!F:F,A453,'H2020 - organisations'!J:J)</f>
        <v>907226.25</v>
      </c>
      <c r="H453">
        <f t="shared" si="14"/>
        <v>1</v>
      </c>
      <c r="I453" s="4">
        <f t="shared" si="15"/>
        <v>907226.25</v>
      </c>
    </row>
    <row r="454" spans="1:9" x14ac:dyDescent="0.25">
      <c r="A454" t="s">
        <v>4245</v>
      </c>
      <c r="B454" t="s">
        <v>230</v>
      </c>
      <c r="C454" t="s">
        <v>401</v>
      </c>
      <c r="D454">
        <f>COUNTIF('FP7 - organisations'!F:F,A454)</f>
        <v>0</v>
      </c>
      <c r="E454" s="4">
        <f>SUMIF('FP7 - organisations'!F:F,A454,'FP7 - organisations'!J:J)</f>
        <v>0</v>
      </c>
      <c r="F454">
        <f>COUNTIF('H2020 - organisations'!F:F,A454)</f>
        <v>1</v>
      </c>
      <c r="G454" s="4">
        <f>SUMIF('H2020 - organisations'!F:F,A454,'H2020 - organisations'!J:J)</f>
        <v>61250</v>
      </c>
      <c r="H454">
        <f t="shared" si="14"/>
        <v>1</v>
      </c>
      <c r="I454" s="4">
        <f t="shared" si="15"/>
        <v>61250</v>
      </c>
    </row>
    <row r="455" spans="1:9" x14ac:dyDescent="0.25">
      <c r="A455" t="s">
        <v>4240</v>
      </c>
      <c r="B455" t="s">
        <v>232</v>
      </c>
      <c r="C455" t="s">
        <v>401</v>
      </c>
      <c r="D455">
        <f>COUNTIF('FP7 - organisations'!F:F,A455)</f>
        <v>0</v>
      </c>
      <c r="E455" s="4">
        <f>SUMIF('FP7 - organisations'!F:F,A455,'FP7 - organisations'!J:J)</f>
        <v>0</v>
      </c>
      <c r="F455">
        <f>COUNTIF('H2020 - organisations'!F:F,A455)</f>
        <v>1</v>
      </c>
      <c r="G455" s="4">
        <f>SUMIF('H2020 - organisations'!F:F,A455,'H2020 - organisations'!J:J)</f>
        <v>2844875</v>
      </c>
      <c r="H455">
        <f t="shared" si="14"/>
        <v>1</v>
      </c>
      <c r="I455" s="4">
        <f t="shared" si="15"/>
        <v>2844875</v>
      </c>
    </row>
    <row r="456" spans="1:9" x14ac:dyDescent="0.25">
      <c r="A456" t="s">
        <v>3902</v>
      </c>
      <c r="B456" t="s">
        <v>232</v>
      </c>
      <c r="C456" t="s">
        <v>35</v>
      </c>
      <c r="D456">
        <f>COUNTIF('FP7 - organisations'!F:F,A456)</f>
        <v>0</v>
      </c>
      <c r="E456" s="4">
        <f>SUMIF('FP7 - organisations'!F:F,A456,'FP7 - organisations'!J:J)</f>
        <v>0</v>
      </c>
      <c r="F456">
        <f>COUNTIF('H2020 - organisations'!F:F,A456)</f>
        <v>1</v>
      </c>
      <c r="G456" s="4">
        <f>SUMIF('H2020 - organisations'!F:F,A456,'H2020 - organisations'!J:J)</f>
        <v>1045437.5</v>
      </c>
      <c r="H456">
        <f t="shared" si="14"/>
        <v>1</v>
      </c>
      <c r="I456" s="4">
        <f t="shared" si="15"/>
        <v>1045437.5</v>
      </c>
    </row>
    <row r="457" spans="1:9" x14ac:dyDescent="0.25">
      <c r="A457" t="s">
        <v>994</v>
      </c>
      <c r="B457" t="s">
        <v>225</v>
      </c>
      <c r="C457" t="s">
        <v>496</v>
      </c>
      <c r="D457">
        <f>COUNTIF('FP7 - organisations'!F:F,A457)</f>
        <v>0</v>
      </c>
      <c r="E457" s="4">
        <f>SUMIF('FP7 - organisations'!F:F,A457,'FP7 - organisations'!J:J)</f>
        <v>0</v>
      </c>
      <c r="F457">
        <f>COUNTIF('H2020 - organisations'!F:F,A457)</f>
        <v>1</v>
      </c>
      <c r="G457" s="4">
        <f>SUMIF('H2020 - organisations'!F:F,A457,'H2020 - organisations'!J:J)</f>
        <v>219375</v>
      </c>
      <c r="H457">
        <f t="shared" si="14"/>
        <v>1</v>
      </c>
      <c r="I457" s="4">
        <f t="shared" si="15"/>
        <v>219375</v>
      </c>
    </row>
    <row r="458" spans="1:9" x14ac:dyDescent="0.25">
      <c r="A458" t="s">
        <v>3726</v>
      </c>
      <c r="B458" t="s">
        <v>232</v>
      </c>
      <c r="C458" t="s">
        <v>12</v>
      </c>
      <c r="D458">
        <f>COUNTIF('FP7 - organisations'!F:F,A458)</f>
        <v>0</v>
      </c>
      <c r="E458" s="4">
        <f>SUMIF('FP7 - organisations'!F:F,A458,'FP7 - organisations'!J:J)</f>
        <v>0</v>
      </c>
      <c r="F458">
        <f>COUNTIF('H2020 - organisations'!F:F,A458)</f>
        <v>1</v>
      </c>
      <c r="G458" s="4">
        <f>SUMIF('H2020 - organisations'!F:F,A458,'H2020 - organisations'!J:J)</f>
        <v>627250</v>
      </c>
      <c r="H458">
        <f t="shared" si="14"/>
        <v>1</v>
      </c>
      <c r="I458" s="4">
        <f t="shared" si="15"/>
        <v>627250</v>
      </c>
    </row>
    <row r="459" spans="1:9" x14ac:dyDescent="0.25">
      <c r="A459" t="s">
        <v>3324</v>
      </c>
      <c r="B459" t="s">
        <v>230</v>
      </c>
      <c r="C459" t="s">
        <v>315</v>
      </c>
      <c r="D459">
        <f>COUNTIF('FP7 - organisations'!F:F,A459)</f>
        <v>0</v>
      </c>
      <c r="E459" s="4">
        <f>SUMIF('FP7 - organisations'!F:F,A459,'FP7 - organisations'!J:J)</f>
        <v>0</v>
      </c>
      <c r="F459">
        <f>COUNTIF('H2020 - organisations'!F:F,A459)</f>
        <v>1</v>
      </c>
      <c r="G459" s="4">
        <f>SUMIF('H2020 - organisations'!F:F,A459,'H2020 - organisations'!J:J)</f>
        <v>67500</v>
      </c>
      <c r="H459">
        <f t="shared" si="14"/>
        <v>1</v>
      </c>
      <c r="I459" s="4">
        <f t="shared" si="15"/>
        <v>67500</v>
      </c>
    </row>
    <row r="460" spans="1:9" x14ac:dyDescent="0.25">
      <c r="A460" t="s">
        <v>4216</v>
      </c>
      <c r="B460" t="s">
        <v>239</v>
      </c>
      <c r="C460" t="s">
        <v>126</v>
      </c>
      <c r="D460">
        <f>COUNTIF('FP7 - organisations'!F:F,A460)</f>
        <v>0</v>
      </c>
      <c r="E460" s="4">
        <f>SUMIF('FP7 - organisations'!F:F,A460,'FP7 - organisations'!J:J)</f>
        <v>0</v>
      </c>
      <c r="F460">
        <f>COUNTIF('H2020 - organisations'!F:F,A460)</f>
        <v>1</v>
      </c>
      <c r="G460" s="4">
        <f>SUMIF('H2020 - organisations'!F:F,A460,'H2020 - organisations'!J:J)</f>
        <v>122670</v>
      </c>
      <c r="H460">
        <f t="shared" si="14"/>
        <v>1</v>
      </c>
      <c r="I460" s="4">
        <f t="shared" si="15"/>
        <v>122670</v>
      </c>
    </row>
    <row r="461" spans="1:9" x14ac:dyDescent="0.25">
      <c r="A461" t="s">
        <v>4205</v>
      </c>
      <c r="B461" t="s">
        <v>232</v>
      </c>
      <c r="C461" t="s">
        <v>46</v>
      </c>
      <c r="D461">
        <f>COUNTIF('FP7 - organisations'!F:F,A461)</f>
        <v>0</v>
      </c>
      <c r="E461" s="4">
        <f>SUMIF('FP7 - organisations'!F:F,A461,'FP7 - organisations'!J:J)</f>
        <v>0</v>
      </c>
      <c r="F461">
        <f>COUNTIF('H2020 - organisations'!F:F,A461)</f>
        <v>1</v>
      </c>
      <c r="G461" s="4">
        <f>SUMIF('H2020 - organisations'!F:F,A461,'H2020 - organisations'!J:J)</f>
        <v>396587.5</v>
      </c>
      <c r="H461">
        <f t="shared" si="14"/>
        <v>1</v>
      </c>
      <c r="I461" s="4">
        <f t="shared" si="15"/>
        <v>396587.5</v>
      </c>
    </row>
    <row r="462" spans="1:9" x14ac:dyDescent="0.25">
      <c r="A462" t="s">
        <v>4200</v>
      </c>
      <c r="B462" t="s">
        <v>232</v>
      </c>
      <c r="C462" t="s">
        <v>57</v>
      </c>
      <c r="D462">
        <f>COUNTIF('FP7 - organisations'!F:F,A462)</f>
        <v>0</v>
      </c>
      <c r="E462" s="4">
        <f>SUMIF('FP7 - organisations'!F:F,A462,'FP7 - organisations'!J:J)</f>
        <v>0</v>
      </c>
      <c r="F462">
        <f>COUNTIF('H2020 - organisations'!F:F,A462)</f>
        <v>1</v>
      </c>
      <c r="G462" s="4">
        <f>SUMIF('H2020 - organisations'!F:F,A462,'H2020 - organisations'!J:J)</f>
        <v>204500</v>
      </c>
      <c r="H462">
        <f t="shared" si="14"/>
        <v>1</v>
      </c>
      <c r="I462" s="4">
        <f t="shared" si="15"/>
        <v>204500</v>
      </c>
    </row>
    <row r="463" spans="1:9" x14ac:dyDescent="0.25">
      <c r="A463" t="s">
        <v>3873</v>
      </c>
      <c r="B463" t="s">
        <v>232</v>
      </c>
      <c r="C463" t="s">
        <v>46</v>
      </c>
      <c r="D463">
        <f>COUNTIF('FP7 - organisations'!F:F,A463)</f>
        <v>0</v>
      </c>
      <c r="E463" s="4">
        <f>SUMIF('FP7 - organisations'!F:F,A463,'FP7 - organisations'!J:J)</f>
        <v>0</v>
      </c>
      <c r="F463">
        <f>COUNTIF('H2020 - organisations'!F:F,A463)</f>
        <v>1</v>
      </c>
      <c r="G463" s="4">
        <f>SUMIF('H2020 - organisations'!F:F,A463,'H2020 - organisations'!J:J)</f>
        <v>224440</v>
      </c>
      <c r="H463">
        <f t="shared" si="14"/>
        <v>1</v>
      </c>
      <c r="I463" s="4">
        <f t="shared" si="15"/>
        <v>224440</v>
      </c>
    </row>
    <row r="464" spans="1:9" x14ac:dyDescent="0.25">
      <c r="A464" t="s">
        <v>4190</v>
      </c>
      <c r="B464" t="s">
        <v>232</v>
      </c>
      <c r="C464" t="s">
        <v>35</v>
      </c>
      <c r="D464">
        <f>COUNTIF('FP7 - organisations'!F:F,A464)</f>
        <v>0</v>
      </c>
      <c r="E464" s="4">
        <f>SUMIF('FP7 - organisations'!F:F,A464,'FP7 - organisations'!J:J)</f>
        <v>0</v>
      </c>
      <c r="F464">
        <f>COUNTIF('H2020 - organisations'!F:F,A464)</f>
        <v>1</v>
      </c>
      <c r="G464" s="4">
        <f>SUMIF('H2020 - organisations'!F:F,A464,'H2020 - organisations'!J:J)</f>
        <v>120750</v>
      </c>
      <c r="H464">
        <f t="shared" si="14"/>
        <v>1</v>
      </c>
      <c r="I464" s="4">
        <f t="shared" si="15"/>
        <v>120750</v>
      </c>
    </row>
    <row r="465" spans="1:9" x14ac:dyDescent="0.25">
      <c r="A465" t="s">
        <v>791</v>
      </c>
      <c r="B465" t="s">
        <v>254</v>
      </c>
      <c r="C465" t="s">
        <v>250</v>
      </c>
      <c r="D465">
        <f>COUNTIF('FP7 - organisations'!F:F,A465)</f>
        <v>0</v>
      </c>
      <c r="E465" s="4">
        <f>SUMIF('FP7 - organisations'!F:F,A465,'FP7 - organisations'!J:J)</f>
        <v>0</v>
      </c>
      <c r="F465">
        <f>COUNTIF('H2020 - organisations'!F:F,A465)</f>
        <v>1</v>
      </c>
      <c r="G465" s="4">
        <f>SUMIF('H2020 - organisations'!F:F,A465,'H2020 - organisations'!J:J)</f>
        <v>749375</v>
      </c>
      <c r="H465">
        <f t="shared" si="14"/>
        <v>1</v>
      </c>
      <c r="I465" s="4">
        <f t="shared" si="15"/>
        <v>749375</v>
      </c>
    </row>
    <row r="466" spans="1:9" x14ac:dyDescent="0.25">
      <c r="A466" t="s">
        <v>4185</v>
      </c>
      <c r="B466" t="s">
        <v>232</v>
      </c>
      <c r="C466" t="s">
        <v>249</v>
      </c>
      <c r="D466">
        <f>COUNTIF('FP7 - organisations'!F:F,A466)</f>
        <v>0</v>
      </c>
      <c r="E466" s="4">
        <f>SUMIF('FP7 - organisations'!F:F,A466,'FP7 - organisations'!J:J)</f>
        <v>0</v>
      </c>
      <c r="F466">
        <f>COUNTIF('H2020 - organisations'!F:F,A466)</f>
        <v>1</v>
      </c>
      <c r="G466" s="4">
        <f>SUMIF('H2020 - organisations'!F:F,A466,'H2020 - organisations'!J:J)</f>
        <v>275250</v>
      </c>
      <c r="H466">
        <f t="shared" si="14"/>
        <v>1</v>
      </c>
      <c r="I466" s="4">
        <f t="shared" si="15"/>
        <v>275250</v>
      </c>
    </row>
    <row r="467" spans="1:9" x14ac:dyDescent="0.25">
      <c r="A467" t="s">
        <v>4180</v>
      </c>
      <c r="B467" t="s">
        <v>232</v>
      </c>
      <c r="C467" t="s">
        <v>46</v>
      </c>
      <c r="D467">
        <f>COUNTIF('FP7 - organisations'!F:F,A467)</f>
        <v>0</v>
      </c>
      <c r="E467" s="4">
        <f>SUMIF('FP7 - organisations'!F:F,A467,'FP7 - organisations'!J:J)</f>
        <v>0</v>
      </c>
      <c r="F467">
        <f>COUNTIF('H2020 - organisations'!F:F,A467)</f>
        <v>1</v>
      </c>
      <c r="G467" s="4">
        <f>SUMIF('H2020 - organisations'!F:F,A467,'H2020 - organisations'!J:J)</f>
        <v>215500</v>
      </c>
      <c r="H467">
        <f t="shared" si="14"/>
        <v>1</v>
      </c>
      <c r="I467" s="4">
        <f t="shared" si="15"/>
        <v>215500</v>
      </c>
    </row>
    <row r="468" spans="1:9" x14ac:dyDescent="0.25">
      <c r="A468" t="s">
        <v>4176</v>
      </c>
      <c r="B468" t="s">
        <v>232</v>
      </c>
      <c r="C468" t="s">
        <v>458</v>
      </c>
      <c r="D468">
        <f>COUNTIF('FP7 - organisations'!F:F,A468)</f>
        <v>0</v>
      </c>
      <c r="E468" s="4">
        <f>SUMIF('FP7 - organisations'!F:F,A468,'FP7 - organisations'!J:J)</f>
        <v>0</v>
      </c>
      <c r="F468">
        <f>COUNTIF('H2020 - organisations'!F:F,A468)</f>
        <v>1</v>
      </c>
      <c r="G468" s="4">
        <f>SUMIF('H2020 - organisations'!F:F,A468,'H2020 - organisations'!J:J)</f>
        <v>197937.5</v>
      </c>
      <c r="H468">
        <f t="shared" si="14"/>
        <v>1</v>
      </c>
      <c r="I468" s="4">
        <f t="shared" si="15"/>
        <v>197937.5</v>
      </c>
    </row>
    <row r="469" spans="1:9" x14ac:dyDescent="0.25">
      <c r="A469" t="s">
        <v>4171</v>
      </c>
      <c r="B469" t="s">
        <v>230</v>
      </c>
      <c r="C469" t="s">
        <v>397</v>
      </c>
      <c r="D469">
        <f>COUNTIF('FP7 - organisations'!F:F,A469)</f>
        <v>0</v>
      </c>
      <c r="E469" s="4">
        <f>SUMIF('FP7 - organisations'!F:F,A469,'FP7 - organisations'!J:J)</f>
        <v>0</v>
      </c>
      <c r="F469">
        <f>COUNTIF('H2020 - organisations'!F:F,A469)</f>
        <v>1</v>
      </c>
      <c r="G469" s="4">
        <f>SUMIF('H2020 - organisations'!F:F,A469,'H2020 - organisations'!J:J)</f>
        <v>259250</v>
      </c>
      <c r="H469">
        <f t="shared" si="14"/>
        <v>1</v>
      </c>
      <c r="I469" s="4">
        <f t="shared" si="15"/>
        <v>259250</v>
      </c>
    </row>
    <row r="470" spans="1:9" x14ac:dyDescent="0.25">
      <c r="A470" t="s">
        <v>3700</v>
      </c>
      <c r="B470" t="s">
        <v>232</v>
      </c>
      <c r="C470" t="s">
        <v>223</v>
      </c>
      <c r="D470">
        <f>COUNTIF('FP7 - organisations'!F:F,A470)</f>
        <v>0</v>
      </c>
      <c r="E470" s="4">
        <f>SUMIF('FP7 - organisations'!F:F,A470,'FP7 - organisations'!J:J)</f>
        <v>0</v>
      </c>
      <c r="F470">
        <f>COUNTIF('H2020 - organisations'!F:F,A470)</f>
        <v>1</v>
      </c>
      <c r="G470" s="4">
        <f>SUMIF('H2020 - organisations'!F:F,A470,'H2020 - organisations'!J:J)</f>
        <v>298500</v>
      </c>
      <c r="H470">
        <f t="shared" si="14"/>
        <v>1</v>
      </c>
      <c r="I470" s="4">
        <f t="shared" si="15"/>
        <v>298500</v>
      </c>
    </row>
    <row r="471" spans="1:9" x14ac:dyDescent="0.25">
      <c r="A471" t="s">
        <v>1781</v>
      </c>
      <c r="B471" t="s">
        <v>230</v>
      </c>
      <c r="C471" t="s">
        <v>68</v>
      </c>
      <c r="D471">
        <f>COUNTIF('FP7 - organisations'!F:F,A471)</f>
        <v>0</v>
      </c>
      <c r="E471" s="4">
        <f>SUMIF('FP7 - organisations'!F:F,A471,'FP7 - organisations'!J:J)</f>
        <v>0</v>
      </c>
      <c r="F471">
        <f>COUNTIF('H2020 - organisations'!F:F,A471)</f>
        <v>1</v>
      </c>
      <c r="G471" s="4">
        <f>SUMIF('H2020 - organisations'!F:F,A471,'H2020 - organisations'!J:J)</f>
        <v>46500</v>
      </c>
      <c r="H471">
        <f t="shared" si="14"/>
        <v>1</v>
      </c>
      <c r="I471" s="4">
        <f t="shared" si="15"/>
        <v>46500</v>
      </c>
    </row>
    <row r="472" spans="1:9" x14ac:dyDescent="0.25">
      <c r="A472" t="s">
        <v>372</v>
      </c>
      <c r="B472" t="s">
        <v>225</v>
      </c>
      <c r="C472" t="s">
        <v>223</v>
      </c>
      <c r="D472">
        <f>COUNTIF('FP7 - organisations'!F:F,A472)</f>
        <v>0</v>
      </c>
      <c r="E472" s="4">
        <f>SUMIF('FP7 - organisations'!F:F,A472,'FP7 - organisations'!J:J)</f>
        <v>0</v>
      </c>
      <c r="F472">
        <f>COUNTIF('H2020 - organisations'!F:F,A472)</f>
        <v>1</v>
      </c>
      <c r="G472" s="4">
        <f>SUMIF('H2020 - organisations'!F:F,A472,'H2020 - organisations'!J:J)</f>
        <v>320875</v>
      </c>
      <c r="H472">
        <f t="shared" si="14"/>
        <v>1</v>
      </c>
      <c r="I472" s="4">
        <f t="shared" si="15"/>
        <v>320875</v>
      </c>
    </row>
    <row r="473" spans="1:9" x14ac:dyDescent="0.25">
      <c r="A473" t="s">
        <v>545</v>
      </c>
      <c r="B473" t="s">
        <v>225</v>
      </c>
      <c r="C473" t="s">
        <v>57</v>
      </c>
      <c r="D473">
        <f>COUNTIF('FP7 - organisations'!F:F,A473)</f>
        <v>0</v>
      </c>
      <c r="E473" s="4">
        <f>SUMIF('FP7 - organisations'!F:F,A473,'FP7 - organisations'!J:J)</f>
        <v>0</v>
      </c>
      <c r="F473">
        <f>COUNTIF('H2020 - organisations'!F:F,A473)</f>
        <v>1</v>
      </c>
      <c r="G473" s="4">
        <f>SUMIF('H2020 - organisations'!F:F,A473,'H2020 - organisations'!J:J)</f>
        <v>249500</v>
      </c>
      <c r="H473">
        <f t="shared" si="14"/>
        <v>1</v>
      </c>
      <c r="I473" s="4">
        <f t="shared" si="15"/>
        <v>249500</v>
      </c>
    </row>
    <row r="474" spans="1:9" x14ac:dyDescent="0.25">
      <c r="A474" t="s">
        <v>4155</v>
      </c>
      <c r="B474" t="s">
        <v>230</v>
      </c>
      <c r="C474" t="s">
        <v>332</v>
      </c>
      <c r="D474">
        <f>COUNTIF('FP7 - organisations'!F:F,A474)</f>
        <v>0</v>
      </c>
      <c r="E474" s="4">
        <f>SUMIF('FP7 - organisations'!F:F,A474,'FP7 - organisations'!J:J)</f>
        <v>0</v>
      </c>
      <c r="F474">
        <f>COUNTIF('H2020 - organisations'!F:F,A474)</f>
        <v>1</v>
      </c>
      <c r="G474" s="4">
        <f>SUMIF('H2020 - organisations'!F:F,A474,'H2020 - organisations'!J:J)</f>
        <v>81062.5</v>
      </c>
      <c r="H474">
        <f t="shared" si="14"/>
        <v>1</v>
      </c>
      <c r="I474" s="4">
        <f t="shared" si="15"/>
        <v>81062.5</v>
      </c>
    </row>
    <row r="475" spans="1:9" x14ac:dyDescent="0.25">
      <c r="A475" t="s">
        <v>705</v>
      </c>
      <c r="B475" t="s">
        <v>225</v>
      </c>
      <c r="C475" t="s">
        <v>46</v>
      </c>
      <c r="D475">
        <f>COUNTIF('FP7 - organisations'!F:F,A475)</f>
        <v>0</v>
      </c>
      <c r="E475" s="4">
        <f>SUMIF('FP7 - organisations'!F:F,A475,'FP7 - organisations'!J:J)</f>
        <v>0</v>
      </c>
      <c r="F475">
        <f>COUNTIF('H2020 - organisations'!F:F,A475)</f>
        <v>1</v>
      </c>
      <c r="G475" s="4">
        <f>SUMIF('H2020 - organisations'!F:F,A475,'H2020 - organisations'!J:J)</f>
        <v>483492.5</v>
      </c>
      <c r="H475">
        <f t="shared" si="14"/>
        <v>1</v>
      </c>
      <c r="I475" s="4">
        <f t="shared" si="15"/>
        <v>483492.5</v>
      </c>
    </row>
    <row r="476" spans="1:9" x14ac:dyDescent="0.25">
      <c r="A476" t="s">
        <v>1653</v>
      </c>
      <c r="B476" t="s">
        <v>225</v>
      </c>
      <c r="C476" t="s">
        <v>68</v>
      </c>
      <c r="D476">
        <f>COUNTIF('FP7 - organisations'!F:F,A476)</f>
        <v>0</v>
      </c>
      <c r="E476" s="4">
        <f>SUMIF('FP7 - organisations'!F:F,A476,'FP7 - organisations'!J:J)</f>
        <v>0</v>
      </c>
      <c r="F476">
        <f>COUNTIF('H2020 - organisations'!F:F,A476)</f>
        <v>1</v>
      </c>
      <c r="G476" s="4">
        <f>SUMIF('H2020 - organisations'!F:F,A476,'H2020 - organisations'!J:J)</f>
        <v>387987.5</v>
      </c>
      <c r="H476">
        <f t="shared" si="14"/>
        <v>1</v>
      </c>
      <c r="I476" s="4">
        <f t="shared" si="15"/>
        <v>387987.5</v>
      </c>
    </row>
    <row r="477" spans="1:9" x14ac:dyDescent="0.25">
      <c r="A477" t="s">
        <v>4132</v>
      </c>
      <c r="B477" t="s">
        <v>232</v>
      </c>
      <c r="C477" t="s">
        <v>238</v>
      </c>
      <c r="D477">
        <f>COUNTIF('FP7 - organisations'!F:F,A477)</f>
        <v>0</v>
      </c>
      <c r="E477" s="4">
        <f>SUMIF('FP7 - organisations'!F:F,A477,'FP7 - organisations'!J:J)</f>
        <v>0</v>
      </c>
      <c r="F477">
        <f>COUNTIF('H2020 - organisations'!F:F,A477)</f>
        <v>1</v>
      </c>
      <c r="G477" s="4">
        <f>SUMIF('H2020 - organisations'!F:F,A477,'H2020 - organisations'!J:J)</f>
        <v>100203.75</v>
      </c>
      <c r="H477">
        <f t="shared" si="14"/>
        <v>1</v>
      </c>
      <c r="I477" s="4">
        <f t="shared" si="15"/>
        <v>100203.75</v>
      </c>
    </row>
    <row r="478" spans="1:9" x14ac:dyDescent="0.25">
      <c r="A478" t="s">
        <v>4127</v>
      </c>
      <c r="B478" t="s">
        <v>232</v>
      </c>
      <c r="C478" t="s">
        <v>565</v>
      </c>
      <c r="D478">
        <f>COUNTIF('FP7 - organisations'!F:F,A478)</f>
        <v>0</v>
      </c>
      <c r="E478" s="4">
        <f>SUMIF('FP7 - organisations'!F:F,A478,'FP7 - organisations'!J:J)</f>
        <v>0</v>
      </c>
      <c r="F478">
        <f>COUNTIF('H2020 - organisations'!F:F,A478)</f>
        <v>1</v>
      </c>
      <c r="G478" s="4">
        <f>SUMIF('H2020 - organisations'!F:F,A478,'H2020 - organisations'!J:J)</f>
        <v>888012.5</v>
      </c>
      <c r="H478">
        <f t="shared" si="14"/>
        <v>1</v>
      </c>
      <c r="I478" s="4">
        <f t="shared" si="15"/>
        <v>888012.5</v>
      </c>
    </row>
    <row r="479" spans="1:9" x14ac:dyDescent="0.25">
      <c r="A479" t="s">
        <v>2161</v>
      </c>
      <c r="B479" t="s">
        <v>232</v>
      </c>
      <c r="C479" t="s">
        <v>126</v>
      </c>
      <c r="D479">
        <f>COUNTIF('FP7 - organisations'!F:F,A479)</f>
        <v>0</v>
      </c>
      <c r="E479" s="4">
        <f>SUMIF('FP7 - organisations'!F:F,A479,'FP7 - organisations'!J:J)</f>
        <v>0</v>
      </c>
      <c r="F479">
        <f>COUNTIF('H2020 - organisations'!F:F,A479)</f>
        <v>1</v>
      </c>
      <c r="G479" s="4">
        <f>SUMIF('H2020 - organisations'!F:F,A479,'H2020 - organisations'!J:J)</f>
        <v>165000</v>
      </c>
      <c r="H479">
        <f t="shared" si="14"/>
        <v>1</v>
      </c>
      <c r="I479" s="4">
        <f t="shared" si="15"/>
        <v>165000</v>
      </c>
    </row>
    <row r="480" spans="1:9" x14ac:dyDescent="0.25">
      <c r="A480" t="s">
        <v>4121</v>
      </c>
      <c r="B480" t="s">
        <v>230</v>
      </c>
      <c r="C480" t="s">
        <v>447</v>
      </c>
      <c r="D480">
        <f>COUNTIF('FP7 - organisations'!F:F,A480)</f>
        <v>0</v>
      </c>
      <c r="E480" s="4">
        <f>SUMIF('FP7 - organisations'!F:F,A480,'FP7 - organisations'!J:J)</f>
        <v>0</v>
      </c>
      <c r="F480">
        <f>COUNTIF('H2020 - organisations'!F:F,A480)</f>
        <v>1</v>
      </c>
      <c r="G480" s="4">
        <f>SUMIF('H2020 - organisations'!F:F,A480,'H2020 - organisations'!J:J)</f>
        <v>99000</v>
      </c>
      <c r="H480">
        <f t="shared" si="14"/>
        <v>1</v>
      </c>
      <c r="I480" s="4">
        <f t="shared" si="15"/>
        <v>99000</v>
      </c>
    </row>
    <row r="481" spans="1:9" x14ac:dyDescent="0.25">
      <c r="A481" t="s">
        <v>4108</v>
      </c>
      <c r="B481" t="s">
        <v>232</v>
      </c>
      <c r="C481" t="s">
        <v>95</v>
      </c>
      <c r="D481">
        <f>COUNTIF('FP7 - organisations'!F:F,A481)</f>
        <v>0</v>
      </c>
      <c r="E481" s="4">
        <f>SUMIF('FP7 - organisations'!F:F,A481,'FP7 - organisations'!J:J)</f>
        <v>0</v>
      </c>
      <c r="F481">
        <f>COUNTIF('H2020 - organisations'!F:F,A481)</f>
        <v>1</v>
      </c>
      <c r="G481" s="4">
        <f>SUMIF('H2020 - organisations'!F:F,A481,'H2020 - organisations'!J:J)</f>
        <v>585050</v>
      </c>
      <c r="H481">
        <f t="shared" si="14"/>
        <v>1</v>
      </c>
      <c r="I481" s="4">
        <f t="shared" si="15"/>
        <v>585050</v>
      </c>
    </row>
    <row r="482" spans="1:9" x14ac:dyDescent="0.25">
      <c r="A482" t="s">
        <v>4102</v>
      </c>
      <c r="B482" t="s">
        <v>232</v>
      </c>
      <c r="C482" t="s">
        <v>496</v>
      </c>
      <c r="D482">
        <f>COUNTIF('FP7 - organisations'!F:F,A482)</f>
        <v>0</v>
      </c>
      <c r="E482" s="4">
        <f>SUMIF('FP7 - organisations'!F:F,A482,'FP7 - organisations'!J:J)</f>
        <v>0</v>
      </c>
      <c r="F482">
        <f>COUNTIF('H2020 - organisations'!F:F,A482)</f>
        <v>1</v>
      </c>
      <c r="G482" s="4">
        <f>SUMIF('H2020 - organisations'!F:F,A482,'H2020 - organisations'!J:J)</f>
        <v>345000</v>
      </c>
      <c r="H482">
        <f t="shared" si="14"/>
        <v>1</v>
      </c>
      <c r="I482" s="4">
        <f t="shared" si="15"/>
        <v>345000</v>
      </c>
    </row>
    <row r="483" spans="1:9" x14ac:dyDescent="0.25">
      <c r="A483" t="s">
        <v>2623</v>
      </c>
      <c r="B483" t="s">
        <v>232</v>
      </c>
      <c r="C483" t="s">
        <v>68</v>
      </c>
      <c r="D483">
        <f>COUNTIF('FP7 - organisations'!F:F,A483)</f>
        <v>0</v>
      </c>
      <c r="E483" s="4">
        <f>SUMIF('FP7 - organisations'!F:F,A483,'FP7 - organisations'!J:J)</f>
        <v>0</v>
      </c>
      <c r="F483">
        <f>COUNTIF('H2020 - organisations'!F:F,A483)</f>
        <v>1</v>
      </c>
      <c r="G483" s="4">
        <f>SUMIF('H2020 - organisations'!F:F,A483,'H2020 - organisations'!J:J)</f>
        <v>356250</v>
      </c>
      <c r="H483">
        <f t="shared" si="14"/>
        <v>1</v>
      </c>
      <c r="I483" s="4">
        <f t="shared" si="15"/>
        <v>356250</v>
      </c>
    </row>
    <row r="484" spans="1:9" x14ac:dyDescent="0.25">
      <c r="A484" t="s">
        <v>3117</v>
      </c>
      <c r="B484" t="s">
        <v>232</v>
      </c>
      <c r="C484" t="s">
        <v>364</v>
      </c>
      <c r="D484">
        <f>COUNTIF('FP7 - organisations'!F:F,A484)</f>
        <v>0</v>
      </c>
      <c r="E484" s="4">
        <f>SUMIF('FP7 - organisations'!F:F,A484,'FP7 - organisations'!J:J)</f>
        <v>0</v>
      </c>
      <c r="F484">
        <f>COUNTIF('H2020 - organisations'!F:F,A484)</f>
        <v>1</v>
      </c>
      <c r="G484" s="4">
        <f>SUMIF('H2020 - organisations'!F:F,A484,'H2020 - organisations'!J:J)</f>
        <v>554750</v>
      </c>
      <c r="H484">
        <f t="shared" si="14"/>
        <v>1</v>
      </c>
      <c r="I484" s="4">
        <f t="shared" si="15"/>
        <v>554750</v>
      </c>
    </row>
    <row r="485" spans="1:9" x14ac:dyDescent="0.25">
      <c r="A485" t="s">
        <v>2178</v>
      </c>
      <c r="B485" t="s">
        <v>232</v>
      </c>
      <c r="C485" t="s">
        <v>364</v>
      </c>
      <c r="D485">
        <f>COUNTIF('FP7 - organisations'!F:F,A485)</f>
        <v>0</v>
      </c>
      <c r="E485" s="4">
        <f>SUMIF('FP7 - organisations'!F:F,A485,'FP7 - organisations'!J:J)</f>
        <v>0</v>
      </c>
      <c r="F485">
        <f>COUNTIF('H2020 - organisations'!F:F,A485)</f>
        <v>1</v>
      </c>
      <c r="G485" s="4">
        <f>SUMIF('H2020 - organisations'!F:F,A485,'H2020 - organisations'!J:J)</f>
        <v>403750</v>
      </c>
      <c r="H485">
        <f t="shared" si="14"/>
        <v>1</v>
      </c>
      <c r="I485" s="4">
        <f t="shared" si="15"/>
        <v>403750</v>
      </c>
    </row>
    <row r="486" spans="1:9" x14ac:dyDescent="0.25">
      <c r="A486" t="s">
        <v>4082</v>
      </c>
      <c r="B486" t="s">
        <v>232</v>
      </c>
      <c r="C486" t="s">
        <v>364</v>
      </c>
      <c r="D486">
        <f>COUNTIF('FP7 - organisations'!F:F,A486)</f>
        <v>0</v>
      </c>
      <c r="E486" s="4">
        <f>SUMIF('FP7 - organisations'!F:F,A486,'FP7 - organisations'!J:J)</f>
        <v>0</v>
      </c>
      <c r="F486">
        <f>COUNTIF('H2020 - organisations'!F:F,A486)</f>
        <v>1</v>
      </c>
      <c r="G486" s="4">
        <f>SUMIF('H2020 - organisations'!F:F,A486,'H2020 - organisations'!J:J)</f>
        <v>294125</v>
      </c>
      <c r="H486">
        <f t="shared" si="14"/>
        <v>1</v>
      </c>
      <c r="I486" s="4">
        <f t="shared" si="15"/>
        <v>294125</v>
      </c>
    </row>
    <row r="487" spans="1:9" x14ac:dyDescent="0.25">
      <c r="A487" t="s">
        <v>1610</v>
      </c>
      <c r="B487" t="s">
        <v>225</v>
      </c>
      <c r="C487" t="s">
        <v>565</v>
      </c>
      <c r="D487">
        <f>COUNTIF('FP7 - organisations'!F:F,A487)</f>
        <v>0</v>
      </c>
      <c r="E487" s="4">
        <f>SUMIF('FP7 - organisations'!F:F,A487,'FP7 - organisations'!J:J)</f>
        <v>0</v>
      </c>
      <c r="F487">
        <f>COUNTIF('H2020 - organisations'!F:F,A487)</f>
        <v>1</v>
      </c>
      <c r="G487" s="4">
        <f>SUMIF('H2020 - organisations'!F:F,A487,'H2020 - organisations'!J:J)</f>
        <v>532500</v>
      </c>
      <c r="H487">
        <f t="shared" si="14"/>
        <v>1</v>
      </c>
      <c r="I487" s="4">
        <f t="shared" si="15"/>
        <v>532500</v>
      </c>
    </row>
    <row r="488" spans="1:9" x14ac:dyDescent="0.25">
      <c r="A488" t="s">
        <v>3592</v>
      </c>
      <c r="B488" t="s">
        <v>254</v>
      </c>
      <c r="C488" t="s">
        <v>113</v>
      </c>
      <c r="D488">
        <f>COUNTIF('FP7 - organisations'!F:F,A488)</f>
        <v>0</v>
      </c>
      <c r="E488" s="4">
        <f>SUMIF('FP7 - organisations'!F:F,A488,'FP7 - organisations'!J:J)</f>
        <v>0</v>
      </c>
      <c r="F488">
        <f>COUNTIF('H2020 - organisations'!F:F,A488)</f>
        <v>1</v>
      </c>
      <c r="G488" s="4">
        <f>SUMIF('H2020 - organisations'!F:F,A488,'H2020 - organisations'!J:J)</f>
        <v>327250</v>
      </c>
      <c r="H488">
        <f t="shared" si="14"/>
        <v>1</v>
      </c>
      <c r="I488" s="4">
        <f t="shared" si="15"/>
        <v>327250</v>
      </c>
    </row>
    <row r="489" spans="1:9" x14ac:dyDescent="0.25">
      <c r="A489" t="s">
        <v>2588</v>
      </c>
      <c r="B489" t="s">
        <v>232</v>
      </c>
      <c r="C489" t="s">
        <v>126</v>
      </c>
      <c r="D489">
        <f>COUNTIF('FP7 - organisations'!F:F,A489)</f>
        <v>0</v>
      </c>
      <c r="E489" s="4">
        <f>SUMIF('FP7 - organisations'!F:F,A489,'FP7 - organisations'!J:J)</f>
        <v>0</v>
      </c>
      <c r="F489">
        <f>COUNTIF('H2020 - organisations'!F:F,A489)</f>
        <v>1</v>
      </c>
      <c r="G489" s="4">
        <f>SUMIF('H2020 - organisations'!F:F,A489,'H2020 - organisations'!J:J)</f>
        <v>196875</v>
      </c>
      <c r="H489">
        <f t="shared" si="14"/>
        <v>1</v>
      </c>
      <c r="I489" s="4">
        <f t="shared" si="15"/>
        <v>196875</v>
      </c>
    </row>
    <row r="490" spans="1:9" x14ac:dyDescent="0.25">
      <c r="A490" t="s">
        <v>4072</v>
      </c>
      <c r="B490" t="s">
        <v>232</v>
      </c>
      <c r="C490" t="s">
        <v>113</v>
      </c>
      <c r="D490">
        <f>COUNTIF('FP7 - organisations'!F:F,A490)</f>
        <v>0</v>
      </c>
      <c r="E490" s="4">
        <f>SUMIF('FP7 - organisations'!F:F,A490,'FP7 - organisations'!J:J)</f>
        <v>0</v>
      </c>
      <c r="F490">
        <f>COUNTIF('H2020 - organisations'!F:F,A490)</f>
        <v>1</v>
      </c>
      <c r="G490" s="4">
        <f>SUMIF('H2020 - organisations'!F:F,A490,'H2020 - organisations'!J:J)</f>
        <v>115000</v>
      </c>
      <c r="H490">
        <f t="shared" si="14"/>
        <v>1</v>
      </c>
      <c r="I490" s="4">
        <f t="shared" si="15"/>
        <v>115000</v>
      </c>
    </row>
    <row r="491" spans="1:9" x14ac:dyDescent="0.25">
      <c r="A491" t="s">
        <v>4063</v>
      </c>
      <c r="B491" t="s">
        <v>232</v>
      </c>
      <c r="C491" t="s">
        <v>565</v>
      </c>
      <c r="D491">
        <f>COUNTIF('FP7 - organisations'!F:F,A491)</f>
        <v>0</v>
      </c>
      <c r="E491" s="4">
        <f>SUMIF('FP7 - organisations'!F:F,A491,'FP7 - organisations'!J:J)</f>
        <v>0</v>
      </c>
      <c r="F491">
        <f>COUNTIF('H2020 - organisations'!F:F,A491)</f>
        <v>1</v>
      </c>
      <c r="G491" s="4">
        <f>SUMIF('H2020 - organisations'!F:F,A491,'H2020 - organisations'!J:J)</f>
        <v>0</v>
      </c>
      <c r="H491">
        <f t="shared" si="14"/>
        <v>1</v>
      </c>
      <c r="I491" s="4">
        <f t="shared" si="15"/>
        <v>0</v>
      </c>
    </row>
    <row r="492" spans="1:9" x14ac:dyDescent="0.25">
      <c r="A492" t="s">
        <v>2607</v>
      </c>
      <c r="B492" t="s">
        <v>232</v>
      </c>
      <c r="C492" t="s">
        <v>126</v>
      </c>
      <c r="D492">
        <f>COUNTIF('FP7 - organisations'!F:F,A492)</f>
        <v>0</v>
      </c>
      <c r="E492" s="4">
        <f>SUMIF('FP7 - organisations'!F:F,A492,'FP7 - organisations'!J:J)</f>
        <v>0</v>
      </c>
      <c r="F492">
        <f>COUNTIF('H2020 - organisations'!F:F,A492)</f>
        <v>1</v>
      </c>
      <c r="G492" s="4">
        <f>SUMIF('H2020 - organisations'!F:F,A492,'H2020 - organisations'!J:J)</f>
        <v>333125</v>
      </c>
      <c r="H492">
        <f t="shared" si="14"/>
        <v>1</v>
      </c>
      <c r="I492" s="4">
        <f t="shared" si="15"/>
        <v>333125</v>
      </c>
    </row>
    <row r="493" spans="1:9" x14ac:dyDescent="0.25">
      <c r="A493" t="s">
        <v>4053</v>
      </c>
      <c r="B493" t="s">
        <v>230</v>
      </c>
      <c r="C493" t="s">
        <v>46</v>
      </c>
      <c r="D493">
        <f>COUNTIF('FP7 - organisations'!F:F,A493)</f>
        <v>0</v>
      </c>
      <c r="E493" s="4">
        <f>SUMIF('FP7 - organisations'!F:F,A493,'FP7 - organisations'!J:J)</f>
        <v>0</v>
      </c>
      <c r="F493">
        <f>COUNTIF('H2020 - organisations'!F:F,A493)</f>
        <v>1</v>
      </c>
      <c r="G493" s="4">
        <f>SUMIF('H2020 - organisations'!F:F,A493,'H2020 - organisations'!J:J)</f>
        <v>336437.5</v>
      </c>
      <c r="H493">
        <f t="shared" si="14"/>
        <v>1</v>
      </c>
      <c r="I493" s="4">
        <f t="shared" si="15"/>
        <v>336437.5</v>
      </c>
    </row>
    <row r="494" spans="1:9" x14ac:dyDescent="0.25">
      <c r="A494" t="s">
        <v>4049</v>
      </c>
      <c r="B494" t="s">
        <v>232</v>
      </c>
      <c r="C494" t="s">
        <v>46</v>
      </c>
      <c r="D494">
        <f>COUNTIF('FP7 - organisations'!F:F,A494)</f>
        <v>0</v>
      </c>
      <c r="E494" s="4">
        <f>SUMIF('FP7 - organisations'!F:F,A494,'FP7 - organisations'!J:J)</f>
        <v>0</v>
      </c>
      <c r="F494">
        <f>COUNTIF('H2020 - organisations'!F:F,A494)</f>
        <v>1</v>
      </c>
      <c r="G494" s="4">
        <f>SUMIF('H2020 - organisations'!F:F,A494,'H2020 - organisations'!J:J)</f>
        <v>1973208.75</v>
      </c>
      <c r="H494">
        <f t="shared" si="14"/>
        <v>1</v>
      </c>
      <c r="I494" s="4">
        <f t="shared" si="15"/>
        <v>1973208.75</v>
      </c>
    </row>
    <row r="495" spans="1:9" x14ac:dyDescent="0.25">
      <c r="A495" t="s">
        <v>302</v>
      </c>
      <c r="B495" t="s">
        <v>225</v>
      </c>
      <c r="C495" t="s">
        <v>113</v>
      </c>
      <c r="D495">
        <f>COUNTIF('FP7 - organisations'!F:F,A495)</f>
        <v>0</v>
      </c>
      <c r="E495" s="4">
        <f>SUMIF('FP7 - organisations'!F:F,A495,'FP7 - organisations'!J:J)</f>
        <v>0</v>
      </c>
      <c r="F495">
        <f>COUNTIF('H2020 - organisations'!F:F,A495)</f>
        <v>1</v>
      </c>
      <c r="G495" s="4">
        <f>SUMIF('H2020 - organisations'!F:F,A495,'H2020 - organisations'!J:J)</f>
        <v>823125</v>
      </c>
      <c r="H495">
        <f t="shared" si="14"/>
        <v>1</v>
      </c>
      <c r="I495" s="4">
        <f t="shared" si="15"/>
        <v>823125</v>
      </c>
    </row>
    <row r="496" spans="1:9" x14ac:dyDescent="0.25">
      <c r="A496" t="s">
        <v>4035</v>
      </c>
      <c r="B496" t="s">
        <v>232</v>
      </c>
      <c r="C496" t="s">
        <v>231</v>
      </c>
      <c r="D496">
        <f>COUNTIF('FP7 - organisations'!F:F,A496)</f>
        <v>0</v>
      </c>
      <c r="E496" s="4">
        <f>SUMIF('FP7 - organisations'!F:F,A496,'FP7 - organisations'!J:J)</f>
        <v>0</v>
      </c>
      <c r="F496">
        <f>COUNTIF('H2020 - organisations'!F:F,A496)</f>
        <v>1</v>
      </c>
      <c r="G496" s="4">
        <f>SUMIF('H2020 - organisations'!F:F,A496,'H2020 - organisations'!J:J)</f>
        <v>418671.81</v>
      </c>
      <c r="H496">
        <f t="shared" si="14"/>
        <v>1</v>
      </c>
      <c r="I496" s="4">
        <f t="shared" si="15"/>
        <v>418671.81</v>
      </c>
    </row>
    <row r="497" spans="1:9" x14ac:dyDescent="0.25">
      <c r="A497" t="s">
        <v>934</v>
      </c>
      <c r="B497" t="s">
        <v>225</v>
      </c>
      <c r="C497" t="s">
        <v>249</v>
      </c>
      <c r="D497">
        <f>COUNTIF('FP7 - organisations'!F:F,A497)</f>
        <v>0</v>
      </c>
      <c r="E497" s="4">
        <f>SUMIF('FP7 - organisations'!F:F,A497,'FP7 - organisations'!J:J)</f>
        <v>0</v>
      </c>
      <c r="F497">
        <f>COUNTIF('H2020 - organisations'!F:F,A497)</f>
        <v>1</v>
      </c>
      <c r="G497" s="4">
        <f>SUMIF('H2020 - organisations'!F:F,A497,'H2020 - organisations'!J:J)</f>
        <v>725675.13</v>
      </c>
      <c r="H497">
        <f t="shared" si="14"/>
        <v>1</v>
      </c>
      <c r="I497" s="4">
        <f t="shared" si="15"/>
        <v>725675.13</v>
      </c>
    </row>
    <row r="498" spans="1:9" x14ac:dyDescent="0.25">
      <c r="A498" t="s">
        <v>4028</v>
      </c>
      <c r="B498" t="s">
        <v>230</v>
      </c>
      <c r="C498" t="s">
        <v>249</v>
      </c>
      <c r="D498">
        <f>COUNTIF('FP7 - organisations'!F:F,A498)</f>
        <v>0</v>
      </c>
      <c r="E498" s="4">
        <f>SUMIF('FP7 - organisations'!F:F,A498,'FP7 - organisations'!J:J)</f>
        <v>0</v>
      </c>
      <c r="F498">
        <f>COUNTIF('H2020 - organisations'!F:F,A498)</f>
        <v>1</v>
      </c>
      <c r="G498" s="4">
        <f>SUMIF('H2020 - organisations'!F:F,A498,'H2020 - organisations'!J:J)</f>
        <v>274585</v>
      </c>
      <c r="H498">
        <f t="shared" si="14"/>
        <v>1</v>
      </c>
      <c r="I498" s="4">
        <f t="shared" si="15"/>
        <v>274585</v>
      </c>
    </row>
    <row r="499" spans="1:9" x14ac:dyDescent="0.25">
      <c r="A499" t="s">
        <v>4024</v>
      </c>
      <c r="B499" t="s">
        <v>232</v>
      </c>
      <c r="C499" t="s">
        <v>465</v>
      </c>
      <c r="D499">
        <f>COUNTIF('FP7 - organisations'!F:F,A499)</f>
        <v>0</v>
      </c>
      <c r="E499" s="4">
        <f>SUMIF('FP7 - organisations'!F:F,A499,'FP7 - organisations'!J:J)</f>
        <v>0</v>
      </c>
      <c r="F499">
        <f>COUNTIF('H2020 - organisations'!F:F,A499)</f>
        <v>1</v>
      </c>
      <c r="G499" s="4">
        <f>SUMIF('H2020 - organisations'!F:F,A499,'H2020 - organisations'!J:J)</f>
        <v>136206.32999999999</v>
      </c>
      <c r="H499">
        <f t="shared" si="14"/>
        <v>1</v>
      </c>
      <c r="I499" s="4">
        <f t="shared" si="15"/>
        <v>136206.32999999999</v>
      </c>
    </row>
    <row r="500" spans="1:9" x14ac:dyDescent="0.25">
      <c r="A500" t="s">
        <v>4019</v>
      </c>
      <c r="B500" t="s">
        <v>232</v>
      </c>
      <c r="C500" t="s">
        <v>364</v>
      </c>
      <c r="D500">
        <f>COUNTIF('FP7 - organisations'!F:F,A500)</f>
        <v>0</v>
      </c>
      <c r="E500" s="4">
        <f>SUMIF('FP7 - organisations'!F:F,A500,'FP7 - organisations'!J:J)</f>
        <v>0</v>
      </c>
      <c r="F500">
        <f>COUNTIF('H2020 - organisations'!F:F,A500)</f>
        <v>1</v>
      </c>
      <c r="G500" s="4">
        <f>SUMIF('H2020 - organisations'!F:F,A500,'H2020 - organisations'!J:J)</f>
        <v>1129773.58</v>
      </c>
      <c r="H500">
        <f t="shared" si="14"/>
        <v>1</v>
      </c>
      <c r="I500" s="4">
        <f t="shared" si="15"/>
        <v>1129773.58</v>
      </c>
    </row>
    <row r="501" spans="1:9" x14ac:dyDescent="0.25">
      <c r="A501" t="s">
        <v>4012</v>
      </c>
      <c r="B501" t="s">
        <v>254</v>
      </c>
      <c r="C501" t="s">
        <v>229</v>
      </c>
      <c r="D501">
        <f>COUNTIF('FP7 - organisations'!F:F,A501)</f>
        <v>0</v>
      </c>
      <c r="E501" s="4">
        <f>SUMIF('FP7 - organisations'!F:F,A501,'FP7 - organisations'!J:J)</f>
        <v>0</v>
      </c>
      <c r="F501">
        <f>COUNTIF('H2020 - organisations'!F:F,A501)</f>
        <v>1</v>
      </c>
      <c r="G501" s="4">
        <f>SUMIF('H2020 - organisations'!F:F,A501,'H2020 - organisations'!J:J)</f>
        <v>362568.79</v>
      </c>
      <c r="H501">
        <f t="shared" si="14"/>
        <v>1</v>
      </c>
      <c r="I501" s="4">
        <f t="shared" si="15"/>
        <v>362568.79</v>
      </c>
    </row>
    <row r="502" spans="1:9" x14ac:dyDescent="0.25">
      <c r="A502" t="s">
        <v>876</v>
      </c>
      <c r="B502" t="s">
        <v>225</v>
      </c>
      <c r="C502" t="s">
        <v>35</v>
      </c>
      <c r="D502">
        <f>COUNTIF('FP7 - organisations'!F:F,A502)</f>
        <v>0</v>
      </c>
      <c r="E502" s="4">
        <f>SUMIF('FP7 - organisations'!F:F,A502,'FP7 - organisations'!J:J)</f>
        <v>0</v>
      </c>
      <c r="F502">
        <f>COUNTIF('H2020 - organisations'!F:F,A502)</f>
        <v>1</v>
      </c>
      <c r="G502" s="4">
        <f>SUMIF('H2020 - organisations'!F:F,A502,'H2020 - organisations'!J:J)</f>
        <v>401185.51</v>
      </c>
      <c r="H502">
        <f t="shared" si="14"/>
        <v>1</v>
      </c>
      <c r="I502" s="4">
        <f t="shared" si="15"/>
        <v>401185.51</v>
      </c>
    </row>
    <row r="503" spans="1:9" x14ac:dyDescent="0.25">
      <c r="A503" t="s">
        <v>971</v>
      </c>
      <c r="B503" t="s">
        <v>232</v>
      </c>
      <c r="C503" t="s">
        <v>229</v>
      </c>
      <c r="D503">
        <f>COUNTIF('FP7 - organisations'!F:F,A503)</f>
        <v>0</v>
      </c>
      <c r="E503" s="4">
        <f>SUMIF('FP7 - organisations'!F:F,A503,'FP7 - organisations'!J:J)</f>
        <v>0</v>
      </c>
      <c r="F503">
        <f>COUNTIF('H2020 - organisations'!F:F,A503)</f>
        <v>1</v>
      </c>
      <c r="G503" s="4">
        <f>SUMIF('H2020 - organisations'!F:F,A503,'H2020 - organisations'!J:J)</f>
        <v>823375</v>
      </c>
      <c r="H503">
        <f t="shared" si="14"/>
        <v>1</v>
      </c>
      <c r="I503" s="4">
        <f t="shared" si="15"/>
        <v>823375</v>
      </c>
    </row>
    <row r="504" spans="1:9" x14ac:dyDescent="0.25">
      <c r="A504" t="s">
        <v>3945</v>
      </c>
      <c r="B504" t="s">
        <v>232</v>
      </c>
      <c r="C504" t="s">
        <v>126</v>
      </c>
      <c r="D504">
        <f>COUNTIF('FP7 - organisations'!F:F,A504)</f>
        <v>0</v>
      </c>
      <c r="E504" s="4">
        <f>SUMIF('FP7 - organisations'!F:F,A504,'FP7 - organisations'!J:J)</f>
        <v>0</v>
      </c>
      <c r="F504">
        <f>COUNTIF('H2020 - organisations'!F:F,A504)</f>
        <v>1</v>
      </c>
      <c r="G504" s="4">
        <f>SUMIF('H2020 - organisations'!F:F,A504,'H2020 - organisations'!J:J)</f>
        <v>290937.5</v>
      </c>
      <c r="H504">
        <f t="shared" si="14"/>
        <v>1</v>
      </c>
      <c r="I504" s="4">
        <f t="shared" si="15"/>
        <v>290937.5</v>
      </c>
    </row>
    <row r="505" spans="1:9" x14ac:dyDescent="0.25">
      <c r="A505" t="s">
        <v>2632</v>
      </c>
      <c r="B505" t="s">
        <v>230</v>
      </c>
      <c r="C505" t="s">
        <v>46</v>
      </c>
      <c r="D505">
        <f>COUNTIF('FP7 - organisations'!F:F,A505)</f>
        <v>0</v>
      </c>
      <c r="E505" s="4">
        <f>SUMIF('FP7 - organisations'!F:F,A505,'FP7 - organisations'!J:J)</f>
        <v>0</v>
      </c>
      <c r="F505">
        <f>COUNTIF('H2020 - organisations'!F:F,A505)</f>
        <v>1</v>
      </c>
      <c r="G505" s="4">
        <f>SUMIF('H2020 - organisations'!F:F,A505,'H2020 - organisations'!J:J)</f>
        <v>131250</v>
      </c>
      <c r="H505">
        <f t="shared" si="14"/>
        <v>1</v>
      </c>
      <c r="I505" s="4">
        <f t="shared" si="15"/>
        <v>131250</v>
      </c>
    </row>
    <row r="506" spans="1:9" x14ac:dyDescent="0.25">
      <c r="A506" t="s">
        <v>3925</v>
      </c>
      <c r="B506" t="s">
        <v>232</v>
      </c>
      <c r="C506" t="s">
        <v>35</v>
      </c>
      <c r="D506">
        <f>COUNTIF('FP7 - organisations'!F:F,A506)</f>
        <v>0</v>
      </c>
      <c r="E506" s="4">
        <f>SUMIF('FP7 - organisations'!F:F,A506,'FP7 - organisations'!J:J)</f>
        <v>0</v>
      </c>
      <c r="F506">
        <f>COUNTIF('H2020 - organisations'!F:F,A506)</f>
        <v>1</v>
      </c>
      <c r="G506" s="4">
        <f>SUMIF('H2020 - organisations'!F:F,A506,'H2020 - organisations'!J:J)</f>
        <v>131350.63</v>
      </c>
      <c r="H506">
        <f t="shared" si="14"/>
        <v>1</v>
      </c>
      <c r="I506" s="4">
        <f t="shared" si="15"/>
        <v>131350.63</v>
      </c>
    </row>
    <row r="508" spans="1:9" x14ac:dyDescent="0.25">
      <c r="A508" t="s">
        <v>1085</v>
      </c>
      <c r="B508" t="s">
        <v>225</v>
      </c>
      <c r="C508" t="s">
        <v>35</v>
      </c>
      <c r="D508">
        <f>COUNTIF('FP7 - organisations'!F:F,A508)</f>
        <v>0</v>
      </c>
      <c r="E508" s="4">
        <f>SUMIF('FP7 - organisations'!F:F,A508,'FP7 - organisations'!J:J)</f>
        <v>0</v>
      </c>
      <c r="F508">
        <f>COUNTIF('H2020 - organisations'!F:F,A508)</f>
        <v>1</v>
      </c>
      <c r="G508" s="4">
        <f>SUMIF('H2020 - organisations'!F:F,A508,'H2020 - organisations'!J:J)</f>
        <v>204000</v>
      </c>
      <c r="H508">
        <f t="shared" ref="H508" si="16">SUM(D508,F508)</f>
        <v>1</v>
      </c>
      <c r="I508" s="4">
        <f t="shared" ref="I508" si="17">SUM(E508,G508)</f>
        <v>204000</v>
      </c>
    </row>
    <row r="843" spans="1:9" x14ac:dyDescent="0.25">
      <c r="A843" t="s">
        <v>671</v>
      </c>
      <c r="B843" t="s">
        <v>232</v>
      </c>
      <c r="C843" t="s">
        <v>57</v>
      </c>
      <c r="D843">
        <f>COUNTIF('FP7 - organisations'!F:F,A843)</f>
        <v>0</v>
      </c>
      <c r="E843" s="4">
        <f>SUMIF('FP7 - organisations'!F:F,A843,'FP7 - organisations'!J:J)</f>
        <v>0</v>
      </c>
      <c r="F843">
        <f>COUNTIF('H2020 - organisations'!F:F,A843)</f>
        <v>3</v>
      </c>
      <c r="G843" s="4">
        <f>SUMIF('H2020 - organisations'!F:F,A843,'H2020 - organisations'!J:J)</f>
        <v>1435446.25</v>
      </c>
      <c r="H843">
        <f t="shared" ref="H843" si="18">SUM(D843,F843)</f>
        <v>3</v>
      </c>
      <c r="I843" s="4">
        <f t="shared" ref="I843" si="19">SUM(E843,G843)</f>
        <v>1435446.25</v>
      </c>
    </row>
  </sheetData>
  <autoFilter ref="B1:B84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workbookViewId="0">
      <selection activeCell="H22" sqref="H22"/>
    </sheetView>
  </sheetViews>
  <sheetFormatPr defaultRowHeight="15" x14ac:dyDescent="0.25"/>
  <cols>
    <col min="2" max="2" width="14.140625" bestFit="1" customWidth="1"/>
    <col min="3" max="3" width="16.5703125" bestFit="1" customWidth="1"/>
    <col min="4" max="4" width="16.140625" style="4" bestFit="1" customWidth="1"/>
    <col min="5" max="5" width="16.7109375" style="4" bestFit="1" customWidth="1"/>
    <col min="6" max="6" width="16.140625" style="4" customWidth="1"/>
    <col min="7" max="7" width="5.85546875" style="4" bestFit="1" customWidth="1"/>
    <col min="8" max="8" width="16.140625" style="4" customWidth="1"/>
    <col min="9" max="9" width="15.140625" style="4" bestFit="1" customWidth="1"/>
    <col min="10" max="15" width="15.140625" bestFit="1" customWidth="1"/>
    <col min="16" max="16" width="16.140625" bestFit="1" customWidth="1"/>
  </cols>
  <sheetData>
    <row r="1" spans="1:16" x14ac:dyDescent="0.25">
      <c r="A1" s="6" t="s">
        <v>5126</v>
      </c>
      <c r="B1" s="6" t="s">
        <v>4149</v>
      </c>
      <c r="C1" s="6" t="s">
        <v>5127</v>
      </c>
      <c r="D1" s="5" t="s">
        <v>5128</v>
      </c>
      <c r="E1" s="5" t="s">
        <v>5129</v>
      </c>
      <c r="F1" s="5"/>
      <c r="G1" s="5" t="s">
        <v>5130</v>
      </c>
      <c r="H1" s="5" t="s">
        <v>3899</v>
      </c>
    </row>
    <row r="2" spans="1:16" x14ac:dyDescent="0.25">
      <c r="A2" t="s">
        <v>4</v>
      </c>
      <c r="B2" s="1" t="s">
        <v>71</v>
      </c>
      <c r="C2" s="2" t="s">
        <v>74</v>
      </c>
      <c r="D2" s="12">
        <v>9569977.6799999997</v>
      </c>
      <c r="E2" s="4">
        <f>D2</f>
        <v>9569977.6799999997</v>
      </c>
      <c r="G2" s="13">
        <v>2008</v>
      </c>
      <c r="H2" s="4">
        <f>SUMIF(C:C,"*2008*",D:D)</f>
        <v>36766530.880000003</v>
      </c>
      <c r="P2" s="4"/>
    </row>
    <row r="3" spans="1:16" x14ac:dyDescent="0.25">
      <c r="A3" t="s">
        <v>4</v>
      </c>
      <c r="B3" s="1" t="s">
        <v>106</v>
      </c>
      <c r="C3" s="2" t="s">
        <v>109</v>
      </c>
      <c r="D3" s="12">
        <v>9218256.3599999994</v>
      </c>
      <c r="E3" s="4">
        <f>D3+E2</f>
        <v>18788234.039999999</v>
      </c>
      <c r="G3">
        <v>2009</v>
      </c>
      <c r="H3" s="4">
        <f>SUMIF($C:$C,"*2009*",$D:$D)</f>
        <v>24778569.399999999</v>
      </c>
    </row>
    <row r="4" spans="1:16" x14ac:dyDescent="0.25">
      <c r="A4" t="s">
        <v>4</v>
      </c>
      <c r="B4" s="1" t="s">
        <v>88</v>
      </c>
      <c r="C4" s="2" t="s">
        <v>91</v>
      </c>
      <c r="D4" s="12">
        <v>4133598.49</v>
      </c>
      <c r="E4" s="4">
        <f t="shared" ref="E4:E53" si="0">D4+E3</f>
        <v>22921832.530000001</v>
      </c>
      <c r="G4">
        <v>2010</v>
      </c>
      <c r="H4" s="4">
        <f>SUMIF($C:$C,"*2010*",$D:$D)</f>
        <v>12865807.300000001</v>
      </c>
      <c r="J4" s="14"/>
      <c r="K4" s="4"/>
      <c r="L4" s="4"/>
      <c r="M4" s="4"/>
      <c r="N4" s="4"/>
      <c r="O4" s="4"/>
    </row>
    <row r="5" spans="1:16" x14ac:dyDescent="0.25">
      <c r="A5" t="s">
        <v>4</v>
      </c>
      <c r="B5" s="1" t="s">
        <v>168</v>
      </c>
      <c r="C5" s="2" t="s">
        <v>170</v>
      </c>
      <c r="D5" s="4">
        <v>13844698.35</v>
      </c>
      <c r="E5" s="4">
        <f t="shared" si="0"/>
        <v>36766530.880000003</v>
      </c>
      <c r="G5">
        <v>2011</v>
      </c>
      <c r="H5" s="4">
        <f>SUMIF($C:$C,"*2011*",$D:$D)</f>
        <v>17331834.91</v>
      </c>
    </row>
    <row r="6" spans="1:16" x14ac:dyDescent="0.25">
      <c r="A6" t="s">
        <v>4</v>
      </c>
      <c r="B6" s="1" t="s">
        <v>160</v>
      </c>
      <c r="C6" s="2" t="s">
        <v>163</v>
      </c>
      <c r="D6" s="12">
        <v>11287715.050000001</v>
      </c>
      <c r="E6" s="4">
        <f t="shared" si="0"/>
        <v>48054245.930000007</v>
      </c>
      <c r="G6">
        <v>2012</v>
      </c>
      <c r="H6" s="4">
        <f>SUMIF($C:$C,"*2012*",$D:$D)</f>
        <v>16141321.5</v>
      </c>
    </row>
    <row r="7" spans="1:16" x14ac:dyDescent="0.25">
      <c r="A7" t="s">
        <v>4</v>
      </c>
      <c r="B7" s="1" t="s">
        <v>60</v>
      </c>
      <c r="C7" s="2" t="s">
        <v>63</v>
      </c>
      <c r="D7" s="12">
        <v>3456017.35</v>
      </c>
      <c r="E7" s="4">
        <f t="shared" si="0"/>
        <v>51510263.280000009</v>
      </c>
      <c r="G7">
        <v>2013</v>
      </c>
      <c r="H7" s="4">
        <f>SUMIF($C:$C,"*2013*",$D:$D)</f>
        <v>41975275</v>
      </c>
    </row>
    <row r="8" spans="1:16" x14ac:dyDescent="0.25">
      <c r="A8" t="s">
        <v>4</v>
      </c>
      <c r="B8" s="1" t="s">
        <v>144</v>
      </c>
      <c r="C8" s="2" t="s">
        <v>147</v>
      </c>
      <c r="D8" s="12">
        <v>10034837</v>
      </c>
      <c r="E8" s="4">
        <f t="shared" si="0"/>
        <v>61545100.280000009</v>
      </c>
      <c r="G8">
        <v>2014</v>
      </c>
      <c r="H8" s="4">
        <f>SUMIF($C:$C,"*2014*",$D:$D)</f>
        <v>34572363.490000002</v>
      </c>
    </row>
    <row r="9" spans="1:16" x14ac:dyDescent="0.25">
      <c r="A9" t="s">
        <v>4</v>
      </c>
      <c r="B9" s="1" t="s">
        <v>27</v>
      </c>
      <c r="C9" s="2" t="s">
        <v>30</v>
      </c>
      <c r="D9" s="12">
        <v>1835891</v>
      </c>
      <c r="E9" s="4">
        <f t="shared" si="0"/>
        <v>63380991.280000009</v>
      </c>
      <c r="G9">
        <v>2015</v>
      </c>
      <c r="H9" s="4">
        <f>SUMIF($C:$C,"*2015*",$D:$D)</f>
        <v>20915190.5</v>
      </c>
    </row>
    <row r="10" spans="1:16" x14ac:dyDescent="0.25">
      <c r="A10" t="s">
        <v>4</v>
      </c>
      <c r="B10" s="1" t="s">
        <v>202</v>
      </c>
      <c r="C10" s="2" t="s">
        <v>205</v>
      </c>
      <c r="D10" s="12">
        <v>9841603.5500000007</v>
      </c>
      <c r="E10" s="4">
        <f t="shared" si="0"/>
        <v>73222594.830000013</v>
      </c>
      <c r="G10">
        <v>2016</v>
      </c>
      <c r="H10" s="4">
        <f>SUMIF($C:$C,"*2016*",$D:$D)</f>
        <v>24109525</v>
      </c>
    </row>
    <row r="11" spans="1:16" x14ac:dyDescent="0.25">
      <c r="A11" t="s">
        <v>4</v>
      </c>
      <c r="B11" s="1" t="s">
        <v>186</v>
      </c>
      <c r="C11" s="2" t="s">
        <v>188</v>
      </c>
      <c r="D11" s="12">
        <v>1188312.75</v>
      </c>
      <c r="E11" s="4">
        <f t="shared" si="0"/>
        <v>74410907.580000013</v>
      </c>
      <c r="G11">
        <v>2017</v>
      </c>
      <c r="H11" s="4">
        <f>SUMIF($C:$C,"*2017*",$D:$D)</f>
        <v>29017005.829999998</v>
      </c>
    </row>
    <row r="12" spans="1:16" x14ac:dyDescent="0.25">
      <c r="A12" t="s">
        <v>4</v>
      </c>
      <c r="B12" s="1" t="s">
        <v>98</v>
      </c>
      <c r="C12" s="2" t="s">
        <v>101</v>
      </c>
      <c r="D12" s="12">
        <v>4433502.91</v>
      </c>
      <c r="E12" s="4">
        <f t="shared" si="0"/>
        <v>78844410.49000001</v>
      </c>
      <c r="G12">
        <v>2018</v>
      </c>
      <c r="H12" s="4">
        <f>SUMIF($C:$C,"*2018*",$D:$D)</f>
        <v>10293087.75</v>
      </c>
    </row>
    <row r="13" spans="1:16" x14ac:dyDescent="0.25">
      <c r="A13" t="s">
        <v>4</v>
      </c>
      <c r="B13" s="1" t="s">
        <v>15</v>
      </c>
      <c r="C13" s="2" t="s">
        <v>18</v>
      </c>
      <c r="D13" s="12">
        <v>12898332</v>
      </c>
      <c r="E13" s="4">
        <f t="shared" si="0"/>
        <v>91742742.49000001</v>
      </c>
      <c r="G13">
        <v>2019</v>
      </c>
      <c r="H13" s="4">
        <f>SUMIF($C:$C,"*2019*",$D:$D)</f>
        <v>39503627.109999999</v>
      </c>
    </row>
    <row r="14" spans="1:16" x14ac:dyDescent="0.25">
      <c r="A14" t="s">
        <v>4</v>
      </c>
      <c r="B14" s="1" t="s">
        <v>152</v>
      </c>
      <c r="C14" s="2" t="s">
        <v>155</v>
      </c>
      <c r="D14" s="12">
        <v>3141321.5</v>
      </c>
      <c r="E14" s="4">
        <f t="shared" si="0"/>
        <v>94884063.99000001</v>
      </c>
      <c r="G14">
        <v>2020</v>
      </c>
      <c r="H14" s="4">
        <f>SUMIF($C:$C,"*2020*",$D:$D)</f>
        <v>23857214</v>
      </c>
    </row>
    <row r="15" spans="1:16" x14ac:dyDescent="0.25">
      <c r="A15" t="s">
        <v>4</v>
      </c>
      <c r="B15" s="1" t="s">
        <v>176</v>
      </c>
      <c r="C15" s="2" t="s">
        <v>179</v>
      </c>
      <c r="D15" s="12">
        <v>13000000</v>
      </c>
      <c r="E15" s="4">
        <f t="shared" si="0"/>
        <v>107884063.99000001</v>
      </c>
      <c r="G15">
        <v>2021</v>
      </c>
      <c r="H15" s="4">
        <f>SUMIF($C:$C,"*2021*",$D:$D)</f>
        <v>24249103.129999999</v>
      </c>
    </row>
    <row r="16" spans="1:16" x14ac:dyDescent="0.25">
      <c r="A16" t="s">
        <v>4</v>
      </c>
      <c r="B16" s="1" t="s">
        <v>0</v>
      </c>
      <c r="C16" s="2" t="s">
        <v>6</v>
      </c>
      <c r="D16" s="12">
        <v>3233782</v>
      </c>
      <c r="E16" s="4">
        <f t="shared" si="0"/>
        <v>111117845.99000001</v>
      </c>
    </row>
    <row r="17" spans="1:5" x14ac:dyDescent="0.25">
      <c r="A17" t="s">
        <v>4</v>
      </c>
      <c r="B17" s="1" t="s">
        <v>49</v>
      </c>
      <c r="C17" s="2" t="s">
        <v>52</v>
      </c>
      <c r="D17" s="12">
        <v>10893914</v>
      </c>
      <c r="E17" s="4">
        <f t="shared" si="0"/>
        <v>122011759.99000001</v>
      </c>
    </row>
    <row r="18" spans="1:5" x14ac:dyDescent="0.25">
      <c r="A18" t="s">
        <v>4</v>
      </c>
      <c r="B18" s="1" t="s">
        <v>38</v>
      </c>
      <c r="C18" s="2" t="s">
        <v>41</v>
      </c>
      <c r="D18" s="12">
        <v>27847579</v>
      </c>
      <c r="E18" s="4">
        <f t="shared" si="0"/>
        <v>149859338.99000001</v>
      </c>
    </row>
    <row r="19" spans="1:5" x14ac:dyDescent="0.25">
      <c r="A19" t="s">
        <v>4</v>
      </c>
      <c r="B19" s="1" t="s">
        <v>80</v>
      </c>
      <c r="C19" s="2" t="s">
        <v>82</v>
      </c>
      <c r="D19" s="12">
        <v>3499784</v>
      </c>
      <c r="E19" s="4">
        <f t="shared" si="0"/>
        <v>153359122.99000001</v>
      </c>
    </row>
    <row r="20" spans="1:5" x14ac:dyDescent="0.25">
      <c r="A20" t="s">
        <v>4</v>
      </c>
      <c r="B20" s="1" t="s">
        <v>129</v>
      </c>
      <c r="C20" s="2" t="s">
        <v>82</v>
      </c>
      <c r="D20" s="12">
        <v>2737169</v>
      </c>
      <c r="E20" s="4">
        <f t="shared" si="0"/>
        <v>156096291.99000001</v>
      </c>
    </row>
    <row r="21" spans="1:5" x14ac:dyDescent="0.25">
      <c r="A21" t="s">
        <v>4</v>
      </c>
      <c r="B21" s="1" t="s">
        <v>194</v>
      </c>
      <c r="C21" s="2" t="s">
        <v>82</v>
      </c>
      <c r="D21" s="4">
        <v>4133598.49</v>
      </c>
      <c r="E21" s="4">
        <f t="shared" si="0"/>
        <v>160229890.48000002</v>
      </c>
    </row>
    <row r="22" spans="1:5" x14ac:dyDescent="0.25">
      <c r="A22" t="s">
        <v>4</v>
      </c>
      <c r="B22" s="1" t="s">
        <v>137</v>
      </c>
      <c r="C22" s="2" t="s">
        <v>140</v>
      </c>
      <c r="D22" s="12">
        <v>2318996.4500000002</v>
      </c>
      <c r="E22" s="4">
        <f t="shared" si="0"/>
        <v>162548886.93000001</v>
      </c>
    </row>
    <row r="23" spans="1:5" x14ac:dyDescent="0.25">
      <c r="A23" t="s">
        <v>4</v>
      </c>
      <c r="B23" s="1" t="s">
        <v>118</v>
      </c>
      <c r="C23" s="2" t="s">
        <v>121</v>
      </c>
      <c r="D23" s="12">
        <v>9869621.5500000007</v>
      </c>
      <c r="E23" s="4">
        <f t="shared" si="0"/>
        <v>172418508.48000002</v>
      </c>
    </row>
    <row r="24" spans="1:5" x14ac:dyDescent="0.25">
      <c r="A24" t="s">
        <v>4</v>
      </c>
      <c r="B24" s="1" t="s">
        <v>211</v>
      </c>
      <c r="C24" s="2" t="s">
        <v>214</v>
      </c>
      <c r="D24" s="12">
        <v>12013194</v>
      </c>
      <c r="E24" s="4">
        <f t="shared" si="0"/>
        <v>184431702.48000002</v>
      </c>
    </row>
    <row r="25" spans="1:5" x14ac:dyDescent="0.25">
      <c r="A25" t="s">
        <v>4922</v>
      </c>
      <c r="B25" s="1" t="s">
        <v>4064</v>
      </c>
      <c r="C25" s="3" t="s">
        <v>4928</v>
      </c>
      <c r="D25" s="12">
        <v>4089500</v>
      </c>
      <c r="E25" s="4">
        <f t="shared" si="0"/>
        <v>188521202.48000002</v>
      </c>
    </row>
    <row r="26" spans="1:5" x14ac:dyDescent="0.25">
      <c r="A26" t="s">
        <v>4922</v>
      </c>
      <c r="B26" s="1" t="s">
        <v>3901</v>
      </c>
      <c r="C26" s="3" t="s">
        <v>4923</v>
      </c>
      <c r="D26" s="12">
        <v>11826452.5</v>
      </c>
      <c r="E26" s="4">
        <f t="shared" si="0"/>
        <v>200347654.98000002</v>
      </c>
    </row>
    <row r="27" spans="1:5" x14ac:dyDescent="0.25">
      <c r="A27" t="s">
        <v>4922</v>
      </c>
      <c r="B27" s="1" t="s">
        <v>4841</v>
      </c>
      <c r="C27" s="3" t="s">
        <v>4923</v>
      </c>
      <c r="D27" s="12">
        <v>4999238</v>
      </c>
      <c r="E27" s="4">
        <f t="shared" si="0"/>
        <v>205346892.98000002</v>
      </c>
    </row>
    <row r="28" spans="1:5" x14ac:dyDescent="0.25">
      <c r="A28" t="s">
        <v>4922</v>
      </c>
      <c r="B28" s="1" t="s">
        <v>1194</v>
      </c>
      <c r="C28" s="3" t="s">
        <v>4961</v>
      </c>
      <c r="D28" s="12">
        <v>7992312.5</v>
      </c>
      <c r="E28" s="4">
        <f t="shared" si="0"/>
        <v>213339205.48000002</v>
      </c>
    </row>
    <row r="29" spans="1:5" x14ac:dyDescent="0.25">
      <c r="A29" t="s">
        <v>4922</v>
      </c>
      <c r="B29" s="1" t="s">
        <v>4006</v>
      </c>
      <c r="C29" s="3" t="s">
        <v>4961</v>
      </c>
      <c r="D29" s="12">
        <v>5133582.5</v>
      </c>
      <c r="E29" s="4">
        <f t="shared" si="0"/>
        <v>218472787.98000002</v>
      </c>
    </row>
    <row r="30" spans="1:5" x14ac:dyDescent="0.25">
      <c r="A30" t="s">
        <v>4922</v>
      </c>
      <c r="B30" s="1" t="s">
        <v>2946</v>
      </c>
      <c r="C30" s="3" t="s">
        <v>4946</v>
      </c>
      <c r="D30" s="12">
        <v>4981752.5</v>
      </c>
      <c r="E30" s="4">
        <f t="shared" si="0"/>
        <v>223454540.48000002</v>
      </c>
    </row>
    <row r="31" spans="1:5" x14ac:dyDescent="0.25">
      <c r="A31" t="s">
        <v>4922</v>
      </c>
      <c r="B31" s="1" t="s">
        <v>4092</v>
      </c>
      <c r="C31" s="3" t="s">
        <v>4946</v>
      </c>
      <c r="D31" s="12">
        <v>4501877.5</v>
      </c>
      <c r="E31" s="4">
        <f t="shared" si="0"/>
        <v>227956417.98000002</v>
      </c>
    </row>
    <row r="32" spans="1:5" x14ac:dyDescent="0.25">
      <c r="A32" t="s">
        <v>4922</v>
      </c>
      <c r="B32" s="1" t="s">
        <v>4820</v>
      </c>
      <c r="C32" s="3" t="s">
        <v>4978</v>
      </c>
      <c r="D32" s="12">
        <v>1500000</v>
      </c>
      <c r="E32" s="4">
        <f t="shared" si="0"/>
        <v>229456417.98000002</v>
      </c>
    </row>
    <row r="33" spans="1:5" x14ac:dyDescent="0.25">
      <c r="A33" t="s">
        <v>4922</v>
      </c>
      <c r="B33" s="1" t="s">
        <v>4776</v>
      </c>
      <c r="C33" s="3" t="s">
        <v>4990</v>
      </c>
      <c r="D33" s="12">
        <v>7999315.8200000003</v>
      </c>
      <c r="E33" s="4">
        <f t="shared" si="0"/>
        <v>237455733.80000001</v>
      </c>
    </row>
    <row r="34" spans="1:5" x14ac:dyDescent="0.25">
      <c r="A34" t="s">
        <v>4922</v>
      </c>
      <c r="B34" s="1" t="s">
        <v>2950</v>
      </c>
      <c r="C34" s="3" t="s">
        <v>4990</v>
      </c>
      <c r="D34" s="12">
        <v>7997492.5</v>
      </c>
      <c r="E34" s="4">
        <f t="shared" si="0"/>
        <v>245453226.30000001</v>
      </c>
    </row>
    <row r="35" spans="1:5" x14ac:dyDescent="0.25">
      <c r="A35" t="s">
        <v>4922</v>
      </c>
      <c r="B35" s="1" t="s">
        <v>2947</v>
      </c>
      <c r="C35" s="3" t="s">
        <v>4990</v>
      </c>
      <c r="D35" s="12">
        <v>8020921.2599999998</v>
      </c>
      <c r="E35" s="4">
        <f t="shared" si="0"/>
        <v>253474147.56</v>
      </c>
    </row>
    <row r="36" spans="1:5" x14ac:dyDescent="0.25">
      <c r="A36" t="s">
        <v>4922</v>
      </c>
      <c r="B36" s="1" t="s">
        <v>1140</v>
      </c>
      <c r="C36" s="3" t="s">
        <v>5012</v>
      </c>
      <c r="D36" s="12">
        <v>4999276.25</v>
      </c>
      <c r="E36" s="4">
        <f t="shared" si="0"/>
        <v>258473423.81</v>
      </c>
    </row>
    <row r="37" spans="1:5" x14ac:dyDescent="0.25">
      <c r="A37" t="s">
        <v>4922</v>
      </c>
      <c r="B37" s="1" t="s">
        <v>4090</v>
      </c>
      <c r="C37" s="3" t="s">
        <v>4986</v>
      </c>
      <c r="D37" s="12">
        <v>2093700</v>
      </c>
      <c r="E37" s="4">
        <f t="shared" si="0"/>
        <v>260567123.81</v>
      </c>
    </row>
    <row r="38" spans="1:5" x14ac:dyDescent="0.25">
      <c r="A38" t="s">
        <v>4922</v>
      </c>
      <c r="B38" s="1" t="s">
        <v>4706</v>
      </c>
      <c r="C38" s="3" t="s">
        <v>5027</v>
      </c>
      <c r="D38" s="12">
        <v>8199387.75</v>
      </c>
      <c r="E38" s="4">
        <f t="shared" si="0"/>
        <v>268766511.56</v>
      </c>
    </row>
    <row r="39" spans="1:5" x14ac:dyDescent="0.25">
      <c r="A39" t="s">
        <v>4922</v>
      </c>
      <c r="B39" s="1" t="s">
        <v>4654</v>
      </c>
      <c r="C39" s="3" t="s">
        <v>5047</v>
      </c>
      <c r="D39" s="12">
        <v>4838489.6100000003</v>
      </c>
      <c r="E39" s="4">
        <f t="shared" si="0"/>
        <v>273605001.17000002</v>
      </c>
    </row>
    <row r="40" spans="1:5" x14ac:dyDescent="0.25">
      <c r="A40" t="s">
        <v>4922</v>
      </c>
      <c r="B40" s="1" t="s">
        <v>4579</v>
      </c>
      <c r="C40" s="3" t="s">
        <v>5047</v>
      </c>
      <c r="D40" s="12">
        <v>6999882.5</v>
      </c>
      <c r="E40" s="4">
        <f t="shared" si="0"/>
        <v>280604883.67000002</v>
      </c>
    </row>
    <row r="41" spans="1:5" x14ac:dyDescent="0.25">
      <c r="A41" t="s">
        <v>4922</v>
      </c>
      <c r="B41" s="1" t="s">
        <v>3583</v>
      </c>
      <c r="C41" s="3" t="s">
        <v>5038</v>
      </c>
      <c r="D41" s="12">
        <v>5181997.5</v>
      </c>
      <c r="E41" s="4">
        <f t="shared" si="0"/>
        <v>285786881.17000002</v>
      </c>
    </row>
    <row r="42" spans="1:5" x14ac:dyDescent="0.25">
      <c r="A42" t="s">
        <v>4922</v>
      </c>
      <c r="B42" s="1" t="s">
        <v>4614</v>
      </c>
      <c r="C42" s="3" t="s">
        <v>5053</v>
      </c>
      <c r="D42" s="12">
        <v>5504415</v>
      </c>
      <c r="E42" s="4">
        <f t="shared" si="0"/>
        <v>291291296.17000002</v>
      </c>
    </row>
    <row r="43" spans="1:5" x14ac:dyDescent="0.25">
      <c r="A43" t="s">
        <v>4922</v>
      </c>
      <c r="B43" s="1" t="s">
        <v>4543</v>
      </c>
      <c r="C43" s="3" t="s">
        <v>5053</v>
      </c>
      <c r="D43" s="12">
        <v>6984727.5</v>
      </c>
      <c r="E43" s="4">
        <f t="shared" si="0"/>
        <v>298276023.67000002</v>
      </c>
    </row>
    <row r="44" spans="1:5" x14ac:dyDescent="0.25">
      <c r="A44" t="s">
        <v>4922</v>
      </c>
      <c r="B44" s="1" t="s">
        <v>4495</v>
      </c>
      <c r="C44" s="3" t="s">
        <v>5053</v>
      </c>
      <c r="D44" s="12">
        <v>4994652.5</v>
      </c>
      <c r="E44" s="4">
        <f t="shared" si="0"/>
        <v>303270676.17000002</v>
      </c>
    </row>
    <row r="45" spans="1:5" x14ac:dyDescent="0.25">
      <c r="A45" t="s">
        <v>4922</v>
      </c>
      <c r="B45" s="1" t="s">
        <v>4461</v>
      </c>
      <c r="C45" s="3" t="s">
        <v>5053</v>
      </c>
      <c r="D45" s="12">
        <v>4999462.5</v>
      </c>
      <c r="E45" s="4">
        <f t="shared" si="0"/>
        <v>308270138.67000002</v>
      </c>
    </row>
    <row r="46" spans="1:5" x14ac:dyDescent="0.25">
      <c r="A46" t="s">
        <v>4922</v>
      </c>
      <c r="B46" s="1" t="s">
        <v>4369</v>
      </c>
      <c r="C46" s="3" t="s">
        <v>5083</v>
      </c>
      <c r="D46" s="12">
        <v>6997332.5</v>
      </c>
      <c r="E46" s="4">
        <f t="shared" si="0"/>
        <v>315267471.17000002</v>
      </c>
    </row>
    <row r="47" spans="1:5" x14ac:dyDescent="0.25">
      <c r="A47" t="s">
        <v>4922</v>
      </c>
      <c r="B47" s="1" t="s">
        <v>4429</v>
      </c>
      <c r="C47" s="3" t="s">
        <v>5075</v>
      </c>
      <c r="D47" s="12">
        <v>4871830.75</v>
      </c>
      <c r="E47" s="4">
        <f t="shared" si="0"/>
        <v>320139301.92000002</v>
      </c>
    </row>
    <row r="48" spans="1:5" x14ac:dyDescent="0.25">
      <c r="A48" t="s">
        <v>4922</v>
      </c>
      <c r="B48" s="1" t="s">
        <v>4273</v>
      </c>
      <c r="C48" s="3" t="s">
        <v>5075</v>
      </c>
      <c r="D48" s="12">
        <v>6988521.25</v>
      </c>
      <c r="E48" s="4">
        <f t="shared" si="0"/>
        <v>327127823.17000002</v>
      </c>
    </row>
    <row r="49" spans="1:5" x14ac:dyDescent="0.25">
      <c r="A49" t="s">
        <v>4922</v>
      </c>
      <c r="B49" s="1" t="s">
        <v>4343</v>
      </c>
      <c r="C49" s="3" t="s">
        <v>5089</v>
      </c>
      <c r="D49" s="12">
        <v>4999529.5</v>
      </c>
      <c r="E49" s="4">
        <f t="shared" si="0"/>
        <v>332127352.67000002</v>
      </c>
    </row>
    <row r="50" spans="1:5" x14ac:dyDescent="0.25">
      <c r="A50" t="s">
        <v>4922</v>
      </c>
      <c r="B50" s="1" t="s">
        <v>4236</v>
      </c>
      <c r="C50" s="3" t="s">
        <v>5098</v>
      </c>
      <c r="D50" s="12">
        <v>7471577.5</v>
      </c>
      <c r="E50" s="4">
        <f t="shared" si="0"/>
        <v>339598930.17000002</v>
      </c>
    </row>
    <row r="51" spans="1:5" x14ac:dyDescent="0.25">
      <c r="A51" t="s">
        <v>4922</v>
      </c>
      <c r="B51" s="1" t="s">
        <v>4207</v>
      </c>
      <c r="C51" s="3" t="s">
        <v>5106</v>
      </c>
      <c r="D51" s="12">
        <v>4890177.5</v>
      </c>
      <c r="E51" s="4">
        <f t="shared" si="0"/>
        <v>344489107.67000002</v>
      </c>
    </row>
    <row r="52" spans="1:5" x14ac:dyDescent="0.25">
      <c r="A52" t="s">
        <v>4922</v>
      </c>
      <c r="B52" s="1" t="s">
        <v>4156</v>
      </c>
      <c r="C52" s="3" t="s">
        <v>5106</v>
      </c>
      <c r="D52" s="12">
        <v>6889792.5</v>
      </c>
      <c r="E52" s="4">
        <f t="shared" si="0"/>
        <v>351378900.17000002</v>
      </c>
    </row>
    <row r="53" spans="1:5" x14ac:dyDescent="0.25">
      <c r="A53" t="s">
        <v>4922</v>
      </c>
      <c r="B53" s="1" t="s">
        <v>3914</v>
      </c>
      <c r="C53" s="3" t="s">
        <v>5111</v>
      </c>
      <c r="D53" s="12">
        <v>4997555.63</v>
      </c>
      <c r="E53" s="4">
        <f t="shared" si="0"/>
        <v>356376455.80000001</v>
      </c>
    </row>
    <row r="54" spans="1:5" x14ac:dyDescent="0.25">
      <c r="D54" s="4">
        <f>SUM(D2:D53)</f>
        <v>356376455.80000001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workbookViewId="0">
      <pane xSplit="2" ySplit="1" topLeftCell="E2" activePane="bottomRight" state="frozen"/>
      <selection pane="topRight" activeCell="D1" sqref="D1"/>
      <selection pane="bottomLeft" activeCell="A2" sqref="A2"/>
      <selection pane="bottomRight" activeCell="D11" sqref="D11"/>
    </sheetView>
  </sheetViews>
  <sheetFormatPr defaultColWidth="8.7109375" defaultRowHeight="15" x14ac:dyDescent="0.25"/>
  <cols>
    <col min="1" max="1" width="8.7109375" style="1"/>
    <col min="2" max="2" width="14.140625" style="1" bestFit="1" customWidth="1"/>
    <col min="3" max="3" width="8.7109375" style="1"/>
    <col min="4" max="4" width="16.85546875" style="1" customWidth="1"/>
    <col min="5" max="7" width="8.7109375" style="1"/>
    <col min="8" max="8" width="72.85546875" style="1" customWidth="1"/>
    <col min="9" max="9" width="13.28515625" style="1" bestFit="1" customWidth="1"/>
    <col min="10" max="12" width="8.7109375" style="1"/>
    <col min="13" max="13" width="15.140625" style="12" bestFit="1" customWidth="1"/>
    <col min="14" max="14" width="17" style="12" bestFit="1" customWidth="1"/>
    <col min="15" max="17" width="8.7109375" style="1"/>
    <col min="18" max="18" width="255.5703125" style="1" bestFit="1" customWidth="1"/>
    <col min="19" max="16384" width="8.7109375" style="1"/>
  </cols>
  <sheetData>
    <row r="1" spans="1:21" x14ac:dyDescent="0.25">
      <c r="A1" s="1" t="s">
        <v>4901</v>
      </c>
      <c r="B1" s="1" t="s">
        <v>3893</v>
      </c>
      <c r="C1" s="1" t="s">
        <v>4902</v>
      </c>
      <c r="D1" s="1" t="s">
        <v>4903</v>
      </c>
      <c r="E1" s="1" t="s">
        <v>4904</v>
      </c>
      <c r="F1" s="1" t="s">
        <v>4905</v>
      </c>
      <c r="G1" s="1" t="s">
        <v>4906</v>
      </c>
      <c r="H1" s="1" t="s">
        <v>4907</v>
      </c>
      <c r="I1" s="1" t="s">
        <v>4908</v>
      </c>
      <c r="J1" s="1" t="s">
        <v>4909</v>
      </c>
      <c r="K1" s="1" t="s">
        <v>4910</v>
      </c>
      <c r="L1" s="1" t="s">
        <v>4911</v>
      </c>
      <c r="M1" s="12" t="s">
        <v>4912</v>
      </c>
      <c r="N1" s="12" t="s">
        <v>4913</v>
      </c>
      <c r="O1" s="1" t="s">
        <v>4914</v>
      </c>
      <c r="P1" s="1" t="s">
        <v>4915</v>
      </c>
      <c r="Q1" s="1" t="s">
        <v>226</v>
      </c>
      <c r="R1" s="1" t="s">
        <v>4916</v>
      </c>
      <c r="S1" s="1" t="s">
        <v>4917</v>
      </c>
      <c r="T1" s="1" t="s">
        <v>4918</v>
      </c>
      <c r="U1" s="1" t="s">
        <v>4919</v>
      </c>
    </row>
    <row r="2" spans="1:21" ht="15.6" customHeight="1" x14ac:dyDescent="0.25">
      <c r="A2" s="1">
        <v>86257</v>
      </c>
      <c r="B2" s="1">
        <v>218245</v>
      </c>
      <c r="C2" s="1" t="s">
        <v>71</v>
      </c>
      <c r="D2" s="1" t="s">
        <v>1</v>
      </c>
      <c r="E2" s="1" t="s">
        <v>2</v>
      </c>
      <c r="F2" s="1" t="s">
        <v>72</v>
      </c>
      <c r="G2" s="1" t="s">
        <v>4</v>
      </c>
      <c r="H2" s="1" t="s">
        <v>73</v>
      </c>
      <c r="I2" s="2" t="s">
        <v>74</v>
      </c>
      <c r="J2" s="2" t="s">
        <v>75</v>
      </c>
      <c r="L2" s="1" t="s">
        <v>76</v>
      </c>
      <c r="M2" s="12">
        <v>6681157.1200000001</v>
      </c>
      <c r="N2" s="12">
        <v>4433502.91</v>
      </c>
      <c r="O2" s="1" t="s">
        <v>66</v>
      </c>
      <c r="P2" s="1" t="s">
        <v>22</v>
      </c>
      <c r="Q2" s="1" t="s">
        <v>77</v>
      </c>
      <c r="R2" s="1" t="s">
        <v>68</v>
      </c>
      <c r="S2" s="1" t="s">
        <v>78</v>
      </c>
      <c r="T2" s="1" t="s">
        <v>79</v>
      </c>
    </row>
    <row r="3" spans="1:21" ht="15.6" customHeight="1" x14ac:dyDescent="0.25">
      <c r="A3" s="1">
        <v>86259</v>
      </c>
      <c r="B3" s="1">
        <v>218290</v>
      </c>
      <c r="C3" s="1" t="s">
        <v>106</v>
      </c>
      <c r="D3" s="1" t="s">
        <v>1</v>
      </c>
      <c r="E3" s="1" t="s">
        <v>2</v>
      </c>
      <c r="F3" s="1" t="s">
        <v>107</v>
      </c>
      <c r="G3" s="1" t="s">
        <v>4</v>
      </c>
      <c r="H3" s="1" t="s">
        <v>108</v>
      </c>
      <c r="I3" s="2" t="s">
        <v>109</v>
      </c>
      <c r="J3" s="2" t="s">
        <v>110</v>
      </c>
      <c r="L3" s="1" t="s">
        <v>111</v>
      </c>
      <c r="M3" s="12">
        <v>5465308.8600000003</v>
      </c>
      <c r="N3" s="12">
        <v>3450460.2</v>
      </c>
      <c r="O3" s="1" t="s">
        <v>66</v>
      </c>
      <c r="P3" s="1" t="s">
        <v>22</v>
      </c>
      <c r="Q3" s="1" t="s">
        <v>112</v>
      </c>
      <c r="R3" s="1" t="s">
        <v>113</v>
      </c>
      <c r="S3" s="1" t="s">
        <v>114</v>
      </c>
      <c r="T3" s="1" t="s">
        <v>115</v>
      </c>
    </row>
    <row r="4" spans="1:21" ht="15.6" customHeight="1" x14ac:dyDescent="0.25">
      <c r="A4" s="1">
        <v>86712</v>
      </c>
      <c r="B4" s="1">
        <v>218081</v>
      </c>
      <c r="C4" s="1" t="s">
        <v>88</v>
      </c>
      <c r="D4" s="1" t="s">
        <v>1</v>
      </c>
      <c r="E4" s="1" t="s">
        <v>2</v>
      </c>
      <c r="F4" s="1" t="s">
        <v>89</v>
      </c>
      <c r="G4" s="1" t="s">
        <v>4</v>
      </c>
      <c r="H4" s="1" t="s">
        <v>90</v>
      </c>
      <c r="I4" s="2" t="s">
        <v>91</v>
      </c>
      <c r="J4" s="2" t="s">
        <v>92</v>
      </c>
      <c r="L4" s="1" t="s">
        <v>93</v>
      </c>
      <c r="M4" s="12">
        <v>19497387.66</v>
      </c>
      <c r="N4" s="12">
        <v>12898332</v>
      </c>
      <c r="O4" s="1" t="s">
        <v>66</v>
      </c>
      <c r="P4" s="1" t="s">
        <v>22</v>
      </c>
      <c r="Q4" s="1" t="s">
        <v>94</v>
      </c>
      <c r="R4" s="1" t="s">
        <v>95</v>
      </c>
      <c r="S4" s="1" t="s">
        <v>96</v>
      </c>
      <c r="T4" s="1" t="s">
        <v>97</v>
      </c>
    </row>
    <row r="5" spans="1:21" ht="15.6" customHeight="1" x14ac:dyDescent="0.25">
      <c r="A5" s="1">
        <v>88640</v>
      </c>
      <c r="B5" s="1">
        <v>217931</v>
      </c>
      <c r="C5" s="1" t="s">
        <v>168</v>
      </c>
      <c r="D5" s="1" t="s">
        <v>1</v>
      </c>
      <c r="E5" s="1" t="s">
        <v>2</v>
      </c>
      <c r="F5" s="1" t="s">
        <v>107</v>
      </c>
      <c r="G5" s="1" t="s">
        <v>4</v>
      </c>
      <c r="H5" s="1" t="s">
        <v>169</v>
      </c>
      <c r="I5" s="2" t="s">
        <v>170</v>
      </c>
      <c r="J5" s="2" t="s">
        <v>171</v>
      </c>
      <c r="L5" s="1" t="s">
        <v>172</v>
      </c>
      <c r="M5" s="12">
        <v>4001123</v>
      </c>
      <c r="N5" s="12">
        <v>2737169</v>
      </c>
      <c r="O5" s="1" t="s">
        <v>66</v>
      </c>
      <c r="P5" s="1" t="s">
        <v>22</v>
      </c>
      <c r="Q5" s="1" t="s">
        <v>173</v>
      </c>
      <c r="R5" s="1" t="s">
        <v>46</v>
      </c>
      <c r="S5" s="1" t="s">
        <v>174</v>
      </c>
      <c r="T5" s="1" t="s">
        <v>175</v>
      </c>
    </row>
    <row r="6" spans="1:21" ht="15.6" customHeight="1" x14ac:dyDescent="0.25">
      <c r="A6" s="1">
        <v>90955</v>
      </c>
      <c r="B6" s="1">
        <v>217991</v>
      </c>
      <c r="C6" s="1" t="s">
        <v>160</v>
      </c>
      <c r="D6" s="1" t="s">
        <v>1</v>
      </c>
      <c r="E6" s="1" t="s">
        <v>2</v>
      </c>
      <c r="F6" s="1" t="s">
        <v>161</v>
      </c>
      <c r="G6" s="1" t="s">
        <v>4</v>
      </c>
      <c r="H6" s="1" t="s">
        <v>162</v>
      </c>
      <c r="I6" s="2" t="s">
        <v>163</v>
      </c>
      <c r="J6" s="2" t="s">
        <v>164</v>
      </c>
      <c r="L6" s="1" t="s">
        <v>165</v>
      </c>
      <c r="M6" s="12">
        <v>16095197.810000001</v>
      </c>
      <c r="N6" s="12">
        <v>10034837</v>
      </c>
      <c r="O6" s="1" t="s">
        <v>66</v>
      </c>
      <c r="P6" s="1" t="s">
        <v>22</v>
      </c>
      <c r="Q6" s="1" t="s">
        <v>45</v>
      </c>
      <c r="R6" s="1" t="s">
        <v>46</v>
      </c>
      <c r="S6" s="1" t="s">
        <v>166</v>
      </c>
      <c r="T6" s="1" t="s">
        <v>167</v>
      </c>
    </row>
    <row r="7" spans="1:21" ht="15.6" customHeight="1" x14ac:dyDescent="0.25">
      <c r="A7" s="1">
        <v>92513</v>
      </c>
      <c r="B7" s="1">
        <v>218223</v>
      </c>
      <c r="C7" s="1" t="s">
        <v>60</v>
      </c>
      <c r="D7" s="1" t="s">
        <v>1</v>
      </c>
      <c r="E7" s="1" t="s">
        <v>2</v>
      </c>
      <c r="F7" s="1" t="s">
        <v>61</v>
      </c>
      <c r="G7" s="1" t="s">
        <v>4</v>
      </c>
      <c r="H7" s="1" t="s">
        <v>62</v>
      </c>
      <c r="I7" s="2" t="s">
        <v>63</v>
      </c>
      <c r="J7" s="2" t="s">
        <v>64</v>
      </c>
      <c r="L7" s="1" t="s">
        <v>65</v>
      </c>
      <c r="M7" s="12">
        <v>3595562.8</v>
      </c>
      <c r="N7" s="12">
        <v>2318996.4500000002</v>
      </c>
      <c r="O7" s="1" t="s">
        <v>66</v>
      </c>
      <c r="P7" s="1" t="s">
        <v>22</v>
      </c>
      <c r="Q7" s="1" t="s">
        <v>67</v>
      </c>
      <c r="R7" s="1" t="s">
        <v>68</v>
      </c>
      <c r="S7" s="1" t="s">
        <v>69</v>
      </c>
      <c r="T7" s="1" t="s">
        <v>70</v>
      </c>
    </row>
    <row r="8" spans="1:21" ht="15.6" customHeight="1" x14ac:dyDescent="0.25">
      <c r="A8" s="1">
        <v>93528</v>
      </c>
      <c r="B8" s="1">
        <v>218041</v>
      </c>
      <c r="C8" s="1" t="s">
        <v>144</v>
      </c>
      <c r="D8" s="1" t="s">
        <v>1</v>
      </c>
      <c r="E8" s="1" t="s">
        <v>2</v>
      </c>
      <c r="F8" s="1" t="s">
        <v>145</v>
      </c>
      <c r="G8" s="1" t="s">
        <v>4</v>
      </c>
      <c r="H8" s="1" t="s">
        <v>146</v>
      </c>
      <c r="I8" s="2" t="s">
        <v>147</v>
      </c>
      <c r="J8" s="2" t="s">
        <v>148</v>
      </c>
      <c r="L8" s="1" t="s">
        <v>149</v>
      </c>
      <c r="M8" s="12">
        <v>4943520.8</v>
      </c>
      <c r="N8" s="12">
        <v>3262050</v>
      </c>
      <c r="O8" s="1" t="s">
        <v>66</v>
      </c>
      <c r="P8" s="1" t="s">
        <v>22</v>
      </c>
      <c r="Q8" s="1" t="s">
        <v>34</v>
      </c>
      <c r="R8" s="1" t="s">
        <v>35</v>
      </c>
      <c r="S8" s="1" t="s">
        <v>150</v>
      </c>
      <c r="T8" s="1" t="s">
        <v>151</v>
      </c>
    </row>
    <row r="9" spans="1:21" ht="15.6" customHeight="1" x14ac:dyDescent="0.25">
      <c r="A9" s="1">
        <v>94732</v>
      </c>
      <c r="B9" s="1">
        <v>241598</v>
      </c>
      <c r="C9" s="1" t="s">
        <v>27</v>
      </c>
      <c r="D9" s="1" t="s">
        <v>1</v>
      </c>
      <c r="E9" s="1" t="s">
        <v>2</v>
      </c>
      <c r="F9" s="1" t="s">
        <v>28</v>
      </c>
      <c r="G9" s="1" t="s">
        <v>4</v>
      </c>
      <c r="H9" s="1" t="s">
        <v>29</v>
      </c>
      <c r="I9" s="2" t="s">
        <v>30</v>
      </c>
      <c r="J9" s="2" t="s">
        <v>31</v>
      </c>
      <c r="L9" s="1" t="s">
        <v>32</v>
      </c>
      <c r="M9" s="12">
        <v>15558125.800000001</v>
      </c>
      <c r="N9" s="12">
        <v>9841603.5500000007</v>
      </c>
      <c r="O9" s="1" t="s">
        <v>33</v>
      </c>
      <c r="P9" s="1" t="s">
        <v>22</v>
      </c>
      <c r="Q9" s="1" t="s">
        <v>34</v>
      </c>
      <c r="R9" s="1" t="s">
        <v>35</v>
      </c>
      <c r="S9" s="1" t="s">
        <v>36</v>
      </c>
      <c r="T9" s="1" t="s">
        <v>37</v>
      </c>
    </row>
    <row r="10" spans="1:21" ht="15.6" customHeight="1" x14ac:dyDescent="0.25">
      <c r="A10" s="1">
        <v>95504</v>
      </c>
      <c r="B10" s="1">
        <v>242491</v>
      </c>
      <c r="C10" s="1" t="s">
        <v>202</v>
      </c>
      <c r="D10" s="1" t="s">
        <v>1</v>
      </c>
      <c r="E10" s="1" t="s">
        <v>2</v>
      </c>
      <c r="F10" s="1" t="s">
        <v>203</v>
      </c>
      <c r="G10" s="1" t="s">
        <v>4</v>
      </c>
      <c r="H10" s="1" t="s">
        <v>204</v>
      </c>
      <c r="I10" s="2" t="s">
        <v>205</v>
      </c>
      <c r="J10" s="2" t="s">
        <v>92</v>
      </c>
      <c r="L10" s="1" t="s">
        <v>206</v>
      </c>
      <c r="M10" s="12">
        <v>1405309.68</v>
      </c>
      <c r="N10" s="12">
        <v>1188312.75</v>
      </c>
      <c r="O10" s="1" t="s">
        <v>33</v>
      </c>
      <c r="P10" s="1" t="s">
        <v>207</v>
      </c>
      <c r="Q10" s="1" t="s">
        <v>208</v>
      </c>
      <c r="R10" s="1" t="s">
        <v>46</v>
      </c>
      <c r="S10" s="1" t="s">
        <v>209</v>
      </c>
      <c r="T10" s="1" t="s">
        <v>210</v>
      </c>
    </row>
    <row r="11" spans="1:21" ht="15.6" customHeight="1" x14ac:dyDescent="0.25">
      <c r="A11" s="1">
        <v>96259</v>
      </c>
      <c r="B11" s="1">
        <v>242340</v>
      </c>
      <c r="C11" s="1" t="s">
        <v>186</v>
      </c>
      <c r="D11" s="1" t="s">
        <v>1</v>
      </c>
      <c r="E11" s="1" t="s">
        <v>2</v>
      </c>
      <c r="F11" s="1" t="s">
        <v>28</v>
      </c>
      <c r="G11" s="1" t="s">
        <v>4</v>
      </c>
      <c r="H11" s="1" t="s">
        <v>187</v>
      </c>
      <c r="I11" s="2" t="s">
        <v>188</v>
      </c>
      <c r="J11" s="2" t="s">
        <v>189</v>
      </c>
      <c r="L11" s="1" t="s">
        <v>190</v>
      </c>
      <c r="M11" s="12">
        <v>15962707.199999999</v>
      </c>
      <c r="N11" s="12">
        <v>9869621.5500000007</v>
      </c>
      <c r="O11" s="1" t="s">
        <v>33</v>
      </c>
      <c r="P11" s="1" t="s">
        <v>22</v>
      </c>
      <c r="Q11" s="1" t="s">
        <v>191</v>
      </c>
      <c r="R11" s="1" t="s">
        <v>46</v>
      </c>
      <c r="S11" s="1" t="s">
        <v>192</v>
      </c>
      <c r="T11" s="1" t="s">
        <v>193</v>
      </c>
    </row>
    <row r="12" spans="1:21" ht="15.6" customHeight="1" x14ac:dyDescent="0.25">
      <c r="A12" s="1">
        <v>97515</v>
      </c>
      <c r="B12" s="1">
        <v>261748</v>
      </c>
      <c r="C12" s="1" t="s">
        <v>98</v>
      </c>
      <c r="D12" s="1" t="s">
        <v>1</v>
      </c>
      <c r="E12" s="1" t="s">
        <v>2</v>
      </c>
      <c r="F12" s="1" t="s">
        <v>99</v>
      </c>
      <c r="G12" s="1" t="s">
        <v>4</v>
      </c>
      <c r="H12" s="1" t="s">
        <v>100</v>
      </c>
      <c r="I12" s="2" t="s">
        <v>101</v>
      </c>
      <c r="J12" s="2" t="s">
        <v>102</v>
      </c>
      <c r="L12" s="3" t="s">
        <v>103</v>
      </c>
      <c r="M12" s="12">
        <v>43434221.859999999</v>
      </c>
      <c r="N12" s="12">
        <v>27847579</v>
      </c>
      <c r="O12" s="1" t="s">
        <v>21</v>
      </c>
      <c r="P12" s="1" t="s">
        <v>22</v>
      </c>
      <c r="Q12" s="1" t="s">
        <v>85</v>
      </c>
      <c r="R12" s="1" t="s">
        <v>57</v>
      </c>
      <c r="S12" s="1" t="s">
        <v>104</v>
      </c>
      <c r="T12" s="1" t="s">
        <v>105</v>
      </c>
    </row>
    <row r="13" spans="1:21" ht="15.6" customHeight="1" x14ac:dyDescent="0.25">
      <c r="A13" s="1">
        <v>99234</v>
      </c>
      <c r="B13" s="1">
        <v>261727</v>
      </c>
      <c r="C13" s="1" t="s">
        <v>15</v>
      </c>
      <c r="D13" s="1" t="s">
        <v>1</v>
      </c>
      <c r="E13" s="1" t="s">
        <v>2</v>
      </c>
      <c r="F13" s="1" t="s">
        <v>16</v>
      </c>
      <c r="G13" s="1" t="s">
        <v>4</v>
      </c>
      <c r="H13" s="1" t="s">
        <v>17</v>
      </c>
      <c r="I13" s="2" t="s">
        <v>18</v>
      </c>
      <c r="J13" s="2" t="s">
        <v>19</v>
      </c>
      <c r="L13" s="1" t="s">
        <v>20</v>
      </c>
      <c r="M13" s="12">
        <v>4191066.6</v>
      </c>
      <c r="N13" s="12">
        <v>3456017.35</v>
      </c>
      <c r="O13" s="1" t="s">
        <v>21</v>
      </c>
      <c r="P13" s="1" t="s">
        <v>22</v>
      </c>
      <c r="Q13" s="1" t="s">
        <v>23</v>
      </c>
      <c r="R13" s="1" t="s">
        <v>24</v>
      </c>
      <c r="S13" s="1" t="s">
        <v>25</v>
      </c>
      <c r="T13" s="1" t="s">
        <v>26</v>
      </c>
    </row>
    <row r="14" spans="1:21" x14ac:dyDescent="0.25">
      <c r="A14" s="1">
        <v>102324</v>
      </c>
      <c r="B14" s="1">
        <v>284862</v>
      </c>
      <c r="C14" s="1" t="s">
        <v>152</v>
      </c>
      <c r="D14" s="1" t="s">
        <v>1</v>
      </c>
      <c r="E14" s="1" t="s">
        <v>2</v>
      </c>
      <c r="F14" s="1" t="s">
        <v>153</v>
      </c>
      <c r="G14" s="1" t="s">
        <v>4</v>
      </c>
      <c r="H14" s="1" t="s">
        <v>154</v>
      </c>
      <c r="I14" s="2" t="s">
        <v>155</v>
      </c>
      <c r="J14" s="2" t="s">
        <v>156</v>
      </c>
      <c r="L14" s="3" t="s">
        <v>157</v>
      </c>
      <c r="M14" s="12">
        <v>18995170.039999999</v>
      </c>
      <c r="N14" s="12">
        <v>12013194</v>
      </c>
      <c r="O14" s="1" t="s">
        <v>116</v>
      </c>
      <c r="P14" s="1" t="s">
        <v>10</v>
      </c>
      <c r="Q14" s="1" t="s">
        <v>45</v>
      </c>
      <c r="R14" s="1" t="s">
        <v>46</v>
      </c>
      <c r="S14" s="1" t="s">
        <v>158</v>
      </c>
      <c r="T14" s="1" t="s">
        <v>159</v>
      </c>
    </row>
    <row r="15" spans="1:21" x14ac:dyDescent="0.25">
      <c r="A15" s="1">
        <v>102363</v>
      </c>
      <c r="B15" s="1">
        <v>284989</v>
      </c>
      <c r="C15" s="1" t="s">
        <v>176</v>
      </c>
      <c r="D15" s="1" t="s">
        <v>1</v>
      </c>
      <c r="E15" s="1" t="s">
        <v>2</v>
      </c>
      <c r="F15" s="1" t="s">
        <v>177</v>
      </c>
      <c r="G15" s="1" t="s">
        <v>4</v>
      </c>
      <c r="H15" s="1" t="s">
        <v>178</v>
      </c>
      <c r="I15" s="2" t="s">
        <v>179</v>
      </c>
      <c r="J15" s="2" t="s">
        <v>180</v>
      </c>
      <c r="L15" s="3" t="s">
        <v>181</v>
      </c>
      <c r="M15" s="12">
        <v>4743988.4000000004</v>
      </c>
      <c r="N15" s="12">
        <v>3499784</v>
      </c>
      <c r="O15" s="1" t="s">
        <v>116</v>
      </c>
      <c r="P15" s="1" t="s">
        <v>44</v>
      </c>
      <c r="Q15" s="1" t="s">
        <v>182</v>
      </c>
      <c r="R15" s="1" t="s">
        <v>183</v>
      </c>
      <c r="S15" s="1" t="s">
        <v>184</v>
      </c>
      <c r="T15" s="1" t="s">
        <v>185</v>
      </c>
    </row>
    <row r="16" spans="1:21" x14ac:dyDescent="0.25">
      <c r="A16" s="1">
        <v>106743</v>
      </c>
      <c r="B16" s="1">
        <v>312583</v>
      </c>
      <c r="C16" s="1" t="s">
        <v>0</v>
      </c>
      <c r="D16" s="1" t="s">
        <v>1</v>
      </c>
      <c r="E16" s="1" t="s">
        <v>2</v>
      </c>
      <c r="F16" s="1" t="s">
        <v>3</v>
      </c>
      <c r="G16" s="1" t="s">
        <v>4</v>
      </c>
      <c r="H16" s="1" t="s">
        <v>5</v>
      </c>
      <c r="I16" s="2" t="s">
        <v>6</v>
      </c>
      <c r="J16" s="2" t="s">
        <v>7</v>
      </c>
      <c r="L16" s="3" t="s">
        <v>8</v>
      </c>
      <c r="M16" s="12">
        <v>15592395.279999999</v>
      </c>
      <c r="N16" s="12">
        <v>11287715.050000001</v>
      </c>
      <c r="O16" s="1" t="s">
        <v>9</v>
      </c>
      <c r="P16" s="1" t="s">
        <v>10</v>
      </c>
      <c r="Q16" s="1" t="s">
        <v>11</v>
      </c>
      <c r="R16" s="1" t="s">
        <v>12</v>
      </c>
      <c r="S16" s="1" t="s">
        <v>13</v>
      </c>
      <c r="T16" s="1" t="s">
        <v>14</v>
      </c>
    </row>
    <row r="17" spans="1:20" x14ac:dyDescent="0.25">
      <c r="A17" s="1">
        <v>108227</v>
      </c>
      <c r="B17" s="1">
        <v>313184</v>
      </c>
      <c r="C17" s="1" t="s">
        <v>49</v>
      </c>
      <c r="D17" s="1" t="s">
        <v>1</v>
      </c>
      <c r="E17" s="1" t="s">
        <v>2</v>
      </c>
      <c r="F17" s="1" t="s">
        <v>50</v>
      </c>
      <c r="G17" s="1" t="s">
        <v>4</v>
      </c>
      <c r="H17" s="1" t="s">
        <v>51</v>
      </c>
      <c r="I17" s="2" t="s">
        <v>52</v>
      </c>
      <c r="J17" s="2" t="s">
        <v>53</v>
      </c>
      <c r="L17" s="3" t="s">
        <v>54</v>
      </c>
      <c r="M17" s="12">
        <v>12205073.039999999</v>
      </c>
      <c r="N17" s="12">
        <v>9218256.3599999994</v>
      </c>
      <c r="O17" s="1" t="s">
        <v>9</v>
      </c>
      <c r="P17" s="1" t="s">
        <v>55</v>
      </c>
      <c r="Q17" s="1" t="s">
        <v>56</v>
      </c>
      <c r="R17" s="1" t="s">
        <v>57</v>
      </c>
      <c r="S17" s="1" t="s">
        <v>58</v>
      </c>
      <c r="T17" s="1" t="s">
        <v>59</v>
      </c>
    </row>
    <row r="18" spans="1:20" x14ac:dyDescent="0.25">
      <c r="A18" s="1">
        <v>110929</v>
      </c>
      <c r="B18" s="1">
        <v>312792</v>
      </c>
      <c r="C18" s="1" t="s">
        <v>38</v>
      </c>
      <c r="D18" s="1" t="s">
        <v>1</v>
      </c>
      <c r="E18" s="1" t="s">
        <v>2</v>
      </c>
      <c r="F18" s="1" t="s">
        <v>39</v>
      </c>
      <c r="G18" s="1" t="s">
        <v>4</v>
      </c>
      <c r="H18" s="1" t="s">
        <v>40</v>
      </c>
      <c r="I18" s="2" t="s">
        <v>41</v>
      </c>
      <c r="J18" s="2" t="s">
        <v>42</v>
      </c>
      <c r="L18" s="3" t="s">
        <v>43</v>
      </c>
      <c r="M18" s="12">
        <v>4252675.2</v>
      </c>
      <c r="N18" s="12">
        <v>3233782</v>
      </c>
      <c r="O18" s="1" t="s">
        <v>9</v>
      </c>
      <c r="P18" s="1" t="s">
        <v>44</v>
      </c>
      <c r="Q18" s="1" t="s">
        <v>45</v>
      </c>
      <c r="R18" s="1" t="s">
        <v>46</v>
      </c>
      <c r="S18" s="1" t="s">
        <v>47</v>
      </c>
      <c r="T18" s="1" t="s">
        <v>48</v>
      </c>
    </row>
    <row r="19" spans="1:20" x14ac:dyDescent="0.25">
      <c r="A19" s="1">
        <v>111518</v>
      </c>
      <c r="B19" s="1">
        <v>312797</v>
      </c>
      <c r="C19" s="1" t="s">
        <v>80</v>
      </c>
      <c r="D19" s="1" t="s">
        <v>1</v>
      </c>
      <c r="E19" s="1" t="s">
        <v>2</v>
      </c>
      <c r="F19" s="1" t="s">
        <v>3</v>
      </c>
      <c r="G19" s="1" t="s">
        <v>4</v>
      </c>
      <c r="H19" s="1" t="s">
        <v>81</v>
      </c>
      <c r="I19" s="2" t="s">
        <v>82</v>
      </c>
      <c r="J19" s="2" t="s">
        <v>83</v>
      </c>
      <c r="L19" s="3" t="s">
        <v>84</v>
      </c>
      <c r="M19" s="12">
        <v>17962279.149999999</v>
      </c>
      <c r="N19" s="12">
        <v>12015246.039999999</v>
      </c>
      <c r="O19" s="1" t="s">
        <v>9</v>
      </c>
      <c r="P19" s="1" t="s">
        <v>10</v>
      </c>
      <c r="Q19" s="1" t="s">
        <v>85</v>
      </c>
      <c r="R19" s="1" t="s">
        <v>57</v>
      </c>
      <c r="S19" s="1" t="s">
        <v>86</v>
      </c>
      <c r="T19" s="1" t="s">
        <v>87</v>
      </c>
    </row>
    <row r="20" spans="1:20" x14ac:dyDescent="0.25">
      <c r="A20" s="1">
        <v>111313</v>
      </c>
      <c r="B20" s="1">
        <v>313110</v>
      </c>
      <c r="C20" s="1" t="s">
        <v>129</v>
      </c>
      <c r="D20" s="1" t="s">
        <v>1</v>
      </c>
      <c r="E20" s="1" t="s">
        <v>2</v>
      </c>
      <c r="F20" s="1" t="s">
        <v>130</v>
      </c>
      <c r="G20" s="1" t="s">
        <v>4</v>
      </c>
      <c r="H20" s="1" t="s">
        <v>131</v>
      </c>
      <c r="I20" s="2" t="s">
        <v>82</v>
      </c>
      <c r="J20" s="2" t="s">
        <v>132</v>
      </c>
      <c r="L20" s="3" t="s">
        <v>133</v>
      </c>
      <c r="M20" s="12">
        <v>2605284.96</v>
      </c>
      <c r="N20" s="12">
        <v>1835891</v>
      </c>
      <c r="O20" s="1" t="s">
        <v>9</v>
      </c>
      <c r="P20" s="1" t="s">
        <v>44</v>
      </c>
      <c r="Q20" s="1" t="s">
        <v>134</v>
      </c>
      <c r="R20" s="1" t="s">
        <v>35</v>
      </c>
      <c r="S20" s="1" t="s">
        <v>135</v>
      </c>
      <c r="T20" s="1" t="s">
        <v>136</v>
      </c>
    </row>
    <row r="21" spans="1:20" x14ac:dyDescent="0.25">
      <c r="A21" s="1">
        <v>111498</v>
      </c>
      <c r="B21" s="1">
        <v>313243</v>
      </c>
      <c r="C21" s="1" t="s">
        <v>194</v>
      </c>
      <c r="D21" s="1" t="s">
        <v>1</v>
      </c>
      <c r="E21" s="1" t="s">
        <v>2</v>
      </c>
      <c r="F21" s="1" t="s">
        <v>195</v>
      </c>
      <c r="G21" s="1" t="s">
        <v>4</v>
      </c>
      <c r="H21" s="1" t="s">
        <v>196</v>
      </c>
      <c r="I21" s="2" t="s">
        <v>82</v>
      </c>
      <c r="J21" s="2" t="s">
        <v>197</v>
      </c>
      <c r="L21" s="3" t="s">
        <v>198</v>
      </c>
      <c r="M21" s="12">
        <v>13916041.859999999</v>
      </c>
      <c r="N21" s="12">
        <v>9569977.6799999997</v>
      </c>
      <c r="O21" s="1" t="s">
        <v>9</v>
      </c>
      <c r="P21" s="1" t="s">
        <v>10</v>
      </c>
      <c r="Q21" s="1" t="s">
        <v>199</v>
      </c>
      <c r="R21" s="1" t="s">
        <v>68</v>
      </c>
      <c r="S21" s="1" t="s">
        <v>200</v>
      </c>
      <c r="T21" s="1" t="s">
        <v>201</v>
      </c>
    </row>
    <row r="22" spans="1:20" x14ac:dyDescent="0.25">
      <c r="A22" s="1">
        <v>185506</v>
      </c>
      <c r="B22" s="1">
        <v>608016</v>
      </c>
      <c r="C22" s="1" t="s">
        <v>137</v>
      </c>
      <c r="D22" s="1" t="s">
        <v>1</v>
      </c>
      <c r="E22" s="1" t="s">
        <v>2</v>
      </c>
      <c r="F22" s="1" t="s">
        <v>138</v>
      </c>
      <c r="G22" s="1" t="s">
        <v>4</v>
      </c>
      <c r="H22" s="1" t="s">
        <v>139</v>
      </c>
      <c r="I22" s="2" t="s">
        <v>140</v>
      </c>
      <c r="J22" s="2" t="s">
        <v>132</v>
      </c>
      <c r="L22" s="3" t="s">
        <v>141</v>
      </c>
      <c r="M22" s="12">
        <v>4133598.49</v>
      </c>
      <c r="N22" s="12">
        <v>3141321.5</v>
      </c>
      <c r="O22" s="1" t="s">
        <v>124</v>
      </c>
      <c r="P22" s="1" t="s">
        <v>44</v>
      </c>
      <c r="Q22" s="1" t="s">
        <v>11</v>
      </c>
      <c r="R22" s="1" t="s">
        <v>12</v>
      </c>
      <c r="S22" s="1" t="s">
        <v>142</v>
      </c>
      <c r="T22" s="1" t="s">
        <v>143</v>
      </c>
    </row>
    <row r="23" spans="1:20" x14ac:dyDescent="0.25">
      <c r="A23" s="1">
        <v>192052</v>
      </c>
      <c r="B23" s="1">
        <v>608174</v>
      </c>
      <c r="C23" s="1" t="s">
        <v>118</v>
      </c>
      <c r="D23" s="1" t="s">
        <v>1</v>
      </c>
      <c r="E23" s="1" t="s">
        <v>2</v>
      </c>
      <c r="F23" s="1" t="s">
        <v>119</v>
      </c>
      <c r="G23" s="1" t="s">
        <v>4</v>
      </c>
      <c r="H23" s="1" t="s">
        <v>120</v>
      </c>
      <c r="I23" s="2" t="s">
        <v>121</v>
      </c>
      <c r="J23" s="2" t="s">
        <v>122</v>
      </c>
      <c r="L23" s="3" t="s">
        <v>123</v>
      </c>
      <c r="M23" s="12">
        <v>13844698.35</v>
      </c>
      <c r="N23" s="12">
        <v>10893914</v>
      </c>
      <c r="O23" s="1" t="s">
        <v>124</v>
      </c>
      <c r="P23" s="1" t="s">
        <v>55</v>
      </c>
      <c r="Q23" s="1" t="s">
        <v>125</v>
      </c>
      <c r="R23" s="1" t="s">
        <v>126</v>
      </c>
      <c r="S23" s="1" t="s">
        <v>127</v>
      </c>
      <c r="T23" s="1" t="s">
        <v>128</v>
      </c>
    </row>
    <row r="24" spans="1:20" x14ac:dyDescent="0.25">
      <c r="A24" s="1">
        <v>192603</v>
      </c>
      <c r="B24" s="1">
        <v>608385</v>
      </c>
      <c r="C24" s="1" t="s">
        <v>211</v>
      </c>
      <c r="D24" s="1" t="s">
        <v>1</v>
      </c>
      <c r="E24" s="1" t="s">
        <v>2</v>
      </c>
      <c r="F24" s="1" t="s">
        <v>212</v>
      </c>
      <c r="G24" s="1" t="s">
        <v>4</v>
      </c>
      <c r="H24" s="1" t="s">
        <v>213</v>
      </c>
      <c r="I24" s="2" t="s">
        <v>214</v>
      </c>
      <c r="J24" s="2" t="s">
        <v>215</v>
      </c>
      <c r="L24" s="3" t="s">
        <v>216</v>
      </c>
      <c r="M24" s="12">
        <v>16892423.16</v>
      </c>
      <c r="N24" s="12">
        <v>13000000</v>
      </c>
      <c r="O24" s="1" t="s">
        <v>124</v>
      </c>
      <c r="P24" s="1" t="s">
        <v>55</v>
      </c>
      <c r="Q24" s="1" t="s">
        <v>217</v>
      </c>
      <c r="R24" s="1" t="s">
        <v>35</v>
      </c>
      <c r="S24" s="1" t="s">
        <v>218</v>
      </c>
      <c r="T24" s="1" t="s">
        <v>219</v>
      </c>
    </row>
  </sheetData>
  <sortState ref="A2:U24">
    <sortCondition ref="I1"/>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X383"/>
  <sheetViews>
    <sheetView workbookViewId="0">
      <selection activeCell="G1" sqref="F1:G1"/>
    </sheetView>
  </sheetViews>
  <sheetFormatPr defaultRowHeight="15" x14ac:dyDescent="0.25"/>
  <cols>
    <col min="3" max="3" width="15.28515625" bestFit="1" customWidth="1"/>
    <col min="6" max="6" width="37.42578125" customWidth="1"/>
  </cols>
  <sheetData>
    <row r="1" spans="1:24" x14ac:dyDescent="0.25">
      <c r="A1" t="s">
        <v>3897</v>
      </c>
      <c r="B1" t="s">
        <v>3896</v>
      </c>
      <c r="C1" t="s">
        <v>3895</v>
      </c>
      <c r="D1" t="s">
        <v>3894</v>
      </c>
      <c r="E1" t="s">
        <v>3893</v>
      </c>
      <c r="F1" t="s">
        <v>3892</v>
      </c>
      <c r="G1" t="s">
        <v>3891</v>
      </c>
      <c r="H1" t="s">
        <v>3890</v>
      </c>
      <c r="I1" t="s">
        <v>3889</v>
      </c>
      <c r="J1" t="s">
        <v>3888</v>
      </c>
      <c r="K1" t="s">
        <v>3887</v>
      </c>
      <c r="L1" t="s">
        <v>3886</v>
      </c>
      <c r="M1" t="s">
        <v>3885</v>
      </c>
      <c r="N1" t="s">
        <v>3884</v>
      </c>
      <c r="O1" t="s">
        <v>3883</v>
      </c>
      <c r="P1" t="s">
        <v>3882</v>
      </c>
      <c r="Q1" t="s">
        <v>3881</v>
      </c>
      <c r="R1" t="s">
        <v>3880</v>
      </c>
      <c r="S1" t="s">
        <v>3879</v>
      </c>
      <c r="T1" t="s">
        <v>3878</v>
      </c>
      <c r="U1" t="s">
        <v>3877</v>
      </c>
      <c r="V1" t="s">
        <v>3876</v>
      </c>
      <c r="W1" t="s">
        <v>3875</v>
      </c>
      <c r="X1" t="s">
        <v>3874</v>
      </c>
    </row>
    <row r="2" spans="1:24" hidden="1" x14ac:dyDescent="0.25">
      <c r="A2">
        <v>192603</v>
      </c>
      <c r="B2">
        <v>608385</v>
      </c>
      <c r="C2" t="s">
        <v>211</v>
      </c>
      <c r="D2" t="s">
        <v>233</v>
      </c>
      <c r="E2">
        <v>920781328</v>
      </c>
      <c r="F2" t="s">
        <v>3869</v>
      </c>
      <c r="G2" t="s">
        <v>3868</v>
      </c>
      <c r="H2" t="s">
        <v>230</v>
      </c>
      <c r="I2" t="s">
        <v>224</v>
      </c>
      <c r="J2">
        <v>122774</v>
      </c>
      <c r="K2" t="s">
        <v>126</v>
      </c>
      <c r="L2" t="s">
        <v>3867</v>
      </c>
      <c r="M2" t="s">
        <v>1410</v>
      </c>
      <c r="N2" t="s">
        <v>3866</v>
      </c>
      <c r="O2" t="s">
        <v>3865</v>
      </c>
      <c r="Q2" t="s">
        <v>3864</v>
      </c>
      <c r="R2" t="s">
        <v>222</v>
      </c>
      <c r="T2" t="s">
        <v>1350</v>
      </c>
      <c r="U2" t="s">
        <v>3863</v>
      </c>
      <c r="W2">
        <v>302131371115</v>
      </c>
      <c r="X2">
        <v>302131374480</v>
      </c>
    </row>
    <row r="3" spans="1:24" hidden="1" x14ac:dyDescent="0.25">
      <c r="A3">
        <v>192603</v>
      </c>
      <c r="B3">
        <v>608385</v>
      </c>
      <c r="C3" t="s">
        <v>211</v>
      </c>
      <c r="D3" t="s">
        <v>233</v>
      </c>
      <c r="E3">
        <v>998241357</v>
      </c>
      <c r="F3" t="s">
        <v>3102</v>
      </c>
      <c r="G3" t="s">
        <v>3101</v>
      </c>
      <c r="H3" t="s">
        <v>230</v>
      </c>
      <c r="I3" t="s">
        <v>224</v>
      </c>
      <c r="J3">
        <v>351427.29</v>
      </c>
      <c r="K3" t="s">
        <v>223</v>
      </c>
      <c r="L3" t="s">
        <v>3100</v>
      </c>
      <c r="M3" t="s">
        <v>392</v>
      </c>
      <c r="N3" t="s">
        <v>3099</v>
      </c>
      <c r="O3" t="s">
        <v>3098</v>
      </c>
      <c r="Q3" t="s">
        <v>3862</v>
      </c>
      <c r="R3" t="s">
        <v>222</v>
      </c>
      <c r="S3" t="s">
        <v>278</v>
      </c>
      <c r="T3" t="s">
        <v>3581</v>
      </c>
      <c r="U3" t="s">
        <v>3861</v>
      </c>
      <c r="W3" t="s">
        <v>3860</v>
      </c>
    </row>
    <row r="4" spans="1:24" hidden="1" x14ac:dyDescent="0.25">
      <c r="A4">
        <v>192603</v>
      </c>
      <c r="B4">
        <v>608385</v>
      </c>
      <c r="C4" t="s">
        <v>211</v>
      </c>
      <c r="D4" t="s">
        <v>233</v>
      </c>
      <c r="E4">
        <v>952213790</v>
      </c>
      <c r="F4" t="s">
        <v>3093</v>
      </c>
      <c r="G4" t="s">
        <v>3092</v>
      </c>
      <c r="H4" t="s">
        <v>230</v>
      </c>
      <c r="I4" t="s">
        <v>224</v>
      </c>
      <c r="J4">
        <v>206910</v>
      </c>
      <c r="K4" t="s">
        <v>229</v>
      </c>
      <c r="L4" t="s">
        <v>3091</v>
      </c>
      <c r="M4" t="s">
        <v>228</v>
      </c>
      <c r="N4">
        <v>60117</v>
      </c>
      <c r="O4" t="s">
        <v>3090</v>
      </c>
      <c r="Q4" t="s">
        <v>3859</v>
      </c>
      <c r="R4" t="s">
        <v>222</v>
      </c>
      <c r="S4" t="s">
        <v>234</v>
      </c>
      <c r="T4" t="s">
        <v>685</v>
      </c>
      <c r="U4" t="s">
        <v>3858</v>
      </c>
      <c r="W4">
        <v>40722775961</v>
      </c>
      <c r="X4">
        <v>40213163511</v>
      </c>
    </row>
    <row r="5" spans="1:24" hidden="1" x14ac:dyDescent="0.25">
      <c r="A5">
        <v>192603</v>
      </c>
      <c r="B5">
        <v>608385</v>
      </c>
      <c r="C5" t="s">
        <v>211</v>
      </c>
      <c r="D5" t="s">
        <v>233</v>
      </c>
      <c r="E5">
        <v>966046378</v>
      </c>
      <c r="F5" t="s">
        <v>3166</v>
      </c>
      <c r="G5" t="s">
        <v>3165</v>
      </c>
      <c r="H5" t="s">
        <v>230</v>
      </c>
      <c r="I5" t="s">
        <v>224</v>
      </c>
      <c r="J5">
        <v>35211.5</v>
      </c>
      <c r="K5" t="s">
        <v>223</v>
      </c>
      <c r="L5" t="s">
        <v>3164</v>
      </c>
      <c r="M5" t="s">
        <v>392</v>
      </c>
      <c r="N5">
        <v>520</v>
      </c>
      <c r="O5" t="s">
        <v>3163</v>
      </c>
      <c r="P5" t="s">
        <v>3162</v>
      </c>
      <c r="Q5" t="s">
        <v>3857</v>
      </c>
      <c r="R5" t="s">
        <v>222</v>
      </c>
      <c r="S5" t="s">
        <v>278</v>
      </c>
      <c r="T5" t="s">
        <v>2866</v>
      </c>
      <c r="U5" t="s">
        <v>3856</v>
      </c>
      <c r="W5" t="s">
        <v>3855</v>
      </c>
    </row>
    <row r="6" spans="1:24" hidden="1" x14ac:dyDescent="0.25">
      <c r="A6">
        <v>192603</v>
      </c>
      <c r="B6">
        <v>608385</v>
      </c>
      <c r="C6" t="s">
        <v>211</v>
      </c>
      <c r="D6" t="s">
        <v>233</v>
      </c>
      <c r="E6">
        <v>991816077</v>
      </c>
      <c r="F6" t="s">
        <v>1305</v>
      </c>
      <c r="G6" t="s">
        <v>1304</v>
      </c>
      <c r="H6" t="s">
        <v>225</v>
      </c>
      <c r="I6" t="s">
        <v>224</v>
      </c>
      <c r="J6">
        <v>320272.5</v>
      </c>
      <c r="K6" t="s">
        <v>223</v>
      </c>
      <c r="L6" t="s">
        <v>1303</v>
      </c>
      <c r="M6" t="s">
        <v>524</v>
      </c>
      <c r="N6">
        <v>1300</v>
      </c>
      <c r="O6" t="s">
        <v>1302</v>
      </c>
      <c r="P6" t="s">
        <v>1301</v>
      </c>
      <c r="Q6" t="s">
        <v>3854</v>
      </c>
      <c r="R6" t="s">
        <v>222</v>
      </c>
      <c r="S6" t="s">
        <v>234</v>
      </c>
      <c r="T6" t="s">
        <v>391</v>
      </c>
      <c r="U6" t="s">
        <v>2857</v>
      </c>
      <c r="W6" t="s">
        <v>3853</v>
      </c>
    </row>
    <row r="7" spans="1:24" x14ac:dyDescent="0.25">
      <c r="A7">
        <v>192603</v>
      </c>
      <c r="B7">
        <v>608385</v>
      </c>
      <c r="C7" t="s">
        <v>211</v>
      </c>
      <c r="D7" t="s">
        <v>233</v>
      </c>
      <c r="E7">
        <v>952709460</v>
      </c>
      <c r="F7" t="s">
        <v>3852</v>
      </c>
      <c r="G7" t="s">
        <v>3851</v>
      </c>
      <c r="H7" t="s">
        <v>230</v>
      </c>
      <c r="I7" t="s">
        <v>224</v>
      </c>
      <c r="J7">
        <v>130000</v>
      </c>
      <c r="K7" t="s">
        <v>46</v>
      </c>
      <c r="L7" t="s">
        <v>3850</v>
      </c>
      <c r="M7" t="s">
        <v>1088</v>
      </c>
      <c r="N7">
        <v>75007</v>
      </c>
      <c r="O7" t="s">
        <v>3849</v>
      </c>
      <c r="Q7" t="s">
        <v>3848</v>
      </c>
      <c r="R7" t="s">
        <v>222</v>
      </c>
      <c r="T7" t="s">
        <v>360</v>
      </c>
      <c r="U7" t="s">
        <v>2152</v>
      </c>
      <c r="W7">
        <v>33142756656</v>
      </c>
      <c r="X7">
        <v>33142756678</v>
      </c>
    </row>
    <row r="8" spans="1:24" hidden="1" x14ac:dyDescent="0.25">
      <c r="A8">
        <v>192603</v>
      </c>
      <c r="B8">
        <v>608385</v>
      </c>
      <c r="C8" t="s">
        <v>211</v>
      </c>
      <c r="D8" t="s">
        <v>233</v>
      </c>
      <c r="E8">
        <v>999442023</v>
      </c>
      <c r="F8" t="s">
        <v>1092</v>
      </c>
      <c r="G8" t="s">
        <v>659</v>
      </c>
      <c r="H8" t="s">
        <v>230</v>
      </c>
      <c r="I8" t="s">
        <v>224</v>
      </c>
      <c r="J8">
        <v>72509.7</v>
      </c>
      <c r="K8" t="s">
        <v>35</v>
      </c>
      <c r="L8" t="s">
        <v>1091</v>
      </c>
      <c r="M8" t="s">
        <v>308</v>
      </c>
      <c r="N8">
        <v>187</v>
      </c>
      <c r="Q8" t="s">
        <v>3847</v>
      </c>
      <c r="R8" t="s">
        <v>222</v>
      </c>
      <c r="S8" t="s">
        <v>234</v>
      </c>
      <c r="T8" t="s">
        <v>1267</v>
      </c>
      <c r="U8" t="s">
        <v>1673</v>
      </c>
      <c r="W8" t="s">
        <v>3846</v>
      </c>
    </row>
    <row r="9" spans="1:24" hidden="1" x14ac:dyDescent="0.25">
      <c r="A9">
        <v>192603</v>
      </c>
      <c r="B9">
        <v>608385</v>
      </c>
      <c r="C9" t="s">
        <v>211</v>
      </c>
      <c r="D9" t="s">
        <v>233</v>
      </c>
      <c r="E9">
        <v>995786093</v>
      </c>
      <c r="F9" t="s">
        <v>3845</v>
      </c>
      <c r="G9" t="s">
        <v>3844</v>
      </c>
      <c r="H9" t="s">
        <v>230</v>
      </c>
      <c r="I9" t="s">
        <v>224</v>
      </c>
      <c r="J9">
        <v>128835.8</v>
      </c>
      <c r="K9" t="s">
        <v>57</v>
      </c>
      <c r="L9" t="s">
        <v>3843</v>
      </c>
      <c r="M9" t="s">
        <v>260</v>
      </c>
      <c r="N9">
        <v>28071</v>
      </c>
      <c r="Q9" t="s">
        <v>3842</v>
      </c>
      <c r="R9" t="s">
        <v>222</v>
      </c>
      <c r="S9" t="s">
        <v>234</v>
      </c>
      <c r="T9" t="s">
        <v>1244</v>
      </c>
      <c r="U9" t="s">
        <v>3841</v>
      </c>
      <c r="W9" t="s">
        <v>3840</v>
      </c>
      <c r="X9" t="s">
        <v>3839</v>
      </c>
    </row>
    <row r="10" spans="1:24" hidden="1" x14ac:dyDescent="0.25">
      <c r="A10">
        <v>192603</v>
      </c>
      <c r="B10">
        <v>608385</v>
      </c>
      <c r="C10" t="s">
        <v>211</v>
      </c>
      <c r="D10" t="s">
        <v>226</v>
      </c>
      <c r="E10">
        <v>999663668</v>
      </c>
      <c r="F10" t="s">
        <v>217</v>
      </c>
      <c r="G10" t="s">
        <v>1185</v>
      </c>
      <c r="H10" t="s">
        <v>239</v>
      </c>
      <c r="I10" t="s">
        <v>224</v>
      </c>
      <c r="J10">
        <v>1708023</v>
      </c>
      <c r="K10" t="s">
        <v>35</v>
      </c>
      <c r="L10" t="s">
        <v>1184</v>
      </c>
      <c r="M10" t="s">
        <v>308</v>
      </c>
      <c r="N10">
        <v>133</v>
      </c>
      <c r="O10" t="s">
        <v>1183</v>
      </c>
      <c r="P10" t="s">
        <v>1182</v>
      </c>
      <c r="Q10" t="s">
        <v>3838</v>
      </c>
      <c r="R10" t="s">
        <v>222</v>
      </c>
      <c r="S10" t="s">
        <v>227</v>
      </c>
      <c r="T10" t="s">
        <v>1180</v>
      </c>
      <c r="U10" t="s">
        <v>1181</v>
      </c>
      <c r="W10" t="s">
        <v>3837</v>
      </c>
    </row>
    <row r="11" spans="1:24" hidden="1" x14ac:dyDescent="0.25">
      <c r="A11">
        <v>192603</v>
      </c>
      <c r="B11">
        <v>608385</v>
      </c>
      <c r="C11" t="s">
        <v>211</v>
      </c>
      <c r="D11" t="s">
        <v>233</v>
      </c>
      <c r="E11">
        <v>999514191</v>
      </c>
      <c r="F11" t="s">
        <v>577</v>
      </c>
      <c r="G11" t="s">
        <v>576</v>
      </c>
      <c r="H11" t="s">
        <v>254</v>
      </c>
      <c r="I11" t="s">
        <v>224</v>
      </c>
      <c r="J11">
        <v>536345.16</v>
      </c>
      <c r="K11" t="s">
        <v>35</v>
      </c>
      <c r="L11" t="s">
        <v>575</v>
      </c>
      <c r="M11" t="s">
        <v>308</v>
      </c>
      <c r="N11">
        <v>184</v>
      </c>
      <c r="O11" t="s">
        <v>574</v>
      </c>
      <c r="P11" t="s">
        <v>573</v>
      </c>
      <c r="Q11" t="s">
        <v>3836</v>
      </c>
      <c r="R11" t="s">
        <v>222</v>
      </c>
      <c r="S11" t="s">
        <v>227</v>
      </c>
      <c r="T11" t="s">
        <v>1167</v>
      </c>
      <c r="U11" t="s">
        <v>1166</v>
      </c>
      <c r="W11" t="s">
        <v>3835</v>
      </c>
      <c r="X11" t="s">
        <v>3834</v>
      </c>
    </row>
    <row r="12" spans="1:24" hidden="1" x14ac:dyDescent="0.25">
      <c r="A12">
        <v>192603</v>
      </c>
      <c r="B12">
        <v>608385</v>
      </c>
      <c r="C12" t="s">
        <v>211</v>
      </c>
      <c r="D12" t="s">
        <v>233</v>
      </c>
      <c r="E12">
        <v>999816055</v>
      </c>
      <c r="F12" t="s">
        <v>2927</v>
      </c>
      <c r="G12" t="s">
        <v>1756</v>
      </c>
      <c r="H12" t="s">
        <v>230</v>
      </c>
      <c r="I12" t="s">
        <v>224</v>
      </c>
      <c r="J12">
        <v>56466</v>
      </c>
      <c r="K12" t="s">
        <v>35</v>
      </c>
      <c r="L12" t="s">
        <v>2926</v>
      </c>
      <c r="M12" t="s">
        <v>308</v>
      </c>
      <c r="N12">
        <v>187</v>
      </c>
      <c r="O12" t="s">
        <v>2925</v>
      </c>
      <c r="Q12" t="s">
        <v>3833</v>
      </c>
      <c r="R12" t="s">
        <v>222</v>
      </c>
      <c r="S12" t="s">
        <v>227</v>
      </c>
      <c r="T12" t="s">
        <v>925</v>
      </c>
      <c r="U12" t="s">
        <v>3832</v>
      </c>
      <c r="W12" t="s">
        <v>3831</v>
      </c>
    </row>
    <row r="13" spans="1:24" hidden="1" x14ac:dyDescent="0.25">
      <c r="A13">
        <v>192603</v>
      </c>
      <c r="B13">
        <v>608385</v>
      </c>
      <c r="C13" t="s">
        <v>211</v>
      </c>
      <c r="D13" t="s">
        <v>233</v>
      </c>
      <c r="E13">
        <v>999509438</v>
      </c>
      <c r="F13" t="s">
        <v>1472</v>
      </c>
      <c r="G13" t="s">
        <v>1471</v>
      </c>
      <c r="H13" t="s">
        <v>254</v>
      </c>
      <c r="I13" t="s">
        <v>224</v>
      </c>
      <c r="J13">
        <v>171938.93</v>
      </c>
      <c r="K13" t="s">
        <v>246</v>
      </c>
      <c r="L13" t="s">
        <v>1470</v>
      </c>
      <c r="M13" t="s">
        <v>340</v>
      </c>
      <c r="N13">
        <v>2100</v>
      </c>
      <c r="O13" t="s">
        <v>1469</v>
      </c>
      <c r="P13" t="s">
        <v>1468</v>
      </c>
      <c r="Q13" t="s">
        <v>3830</v>
      </c>
      <c r="R13" t="s">
        <v>222</v>
      </c>
      <c r="S13" t="s">
        <v>234</v>
      </c>
      <c r="T13" t="s">
        <v>3829</v>
      </c>
      <c r="U13" t="s">
        <v>3828</v>
      </c>
      <c r="W13">
        <v>4539157508</v>
      </c>
    </row>
    <row r="14" spans="1:24" hidden="1" x14ac:dyDescent="0.25">
      <c r="A14">
        <v>192603</v>
      </c>
      <c r="B14">
        <v>608385</v>
      </c>
      <c r="C14" t="s">
        <v>211</v>
      </c>
      <c r="D14" t="s">
        <v>233</v>
      </c>
      <c r="E14">
        <v>951095962</v>
      </c>
      <c r="F14" t="s">
        <v>3597</v>
      </c>
      <c r="G14" t="s">
        <v>3596</v>
      </c>
      <c r="H14" t="s">
        <v>225</v>
      </c>
      <c r="I14" t="s">
        <v>224</v>
      </c>
      <c r="J14">
        <v>40557.620000000003</v>
      </c>
      <c r="K14" t="s">
        <v>35</v>
      </c>
      <c r="L14" t="s">
        <v>3595</v>
      </c>
      <c r="M14" t="s">
        <v>308</v>
      </c>
      <c r="N14">
        <v>165</v>
      </c>
      <c r="O14" t="s">
        <v>3594</v>
      </c>
      <c r="P14" t="s">
        <v>3593</v>
      </c>
      <c r="Q14" t="s">
        <v>3827</v>
      </c>
      <c r="R14" t="s">
        <v>222</v>
      </c>
      <c r="S14" t="s">
        <v>234</v>
      </c>
      <c r="T14" t="s">
        <v>1074</v>
      </c>
      <c r="U14" t="s">
        <v>1909</v>
      </c>
      <c r="W14" t="s">
        <v>3826</v>
      </c>
    </row>
    <row r="15" spans="1:24" hidden="1" x14ac:dyDescent="0.25">
      <c r="A15">
        <v>192603</v>
      </c>
      <c r="B15">
        <v>608385</v>
      </c>
      <c r="C15" t="s">
        <v>211</v>
      </c>
      <c r="D15" t="s">
        <v>233</v>
      </c>
      <c r="E15">
        <v>952273542</v>
      </c>
      <c r="F15" t="s">
        <v>3825</v>
      </c>
      <c r="G15" t="s">
        <v>3824</v>
      </c>
      <c r="H15" t="s">
        <v>230</v>
      </c>
      <c r="I15" t="s">
        <v>224</v>
      </c>
      <c r="J15">
        <v>69376</v>
      </c>
      <c r="K15" t="s">
        <v>57</v>
      </c>
      <c r="L15" t="s">
        <v>3823</v>
      </c>
      <c r="M15" t="s">
        <v>260</v>
      </c>
      <c r="N15">
        <v>28020</v>
      </c>
      <c r="O15" t="s">
        <v>3822</v>
      </c>
      <c r="Q15" t="s">
        <v>3821</v>
      </c>
      <c r="R15" t="s">
        <v>222</v>
      </c>
      <c r="T15" t="s">
        <v>1604</v>
      </c>
      <c r="U15" t="s">
        <v>3820</v>
      </c>
      <c r="W15" t="s">
        <v>3819</v>
      </c>
    </row>
    <row r="16" spans="1:24" hidden="1" x14ac:dyDescent="0.25">
      <c r="A16">
        <v>192603</v>
      </c>
      <c r="B16">
        <v>608385</v>
      </c>
      <c r="C16" t="s">
        <v>211</v>
      </c>
      <c r="D16" t="s">
        <v>233</v>
      </c>
      <c r="E16">
        <v>996530374</v>
      </c>
      <c r="F16" t="s">
        <v>2531</v>
      </c>
      <c r="G16" t="s">
        <v>2530</v>
      </c>
      <c r="H16" t="s">
        <v>230</v>
      </c>
      <c r="I16" t="s">
        <v>224</v>
      </c>
      <c r="J16">
        <v>139589.5</v>
      </c>
      <c r="K16" t="s">
        <v>113</v>
      </c>
      <c r="L16" t="s">
        <v>2529</v>
      </c>
      <c r="M16" t="s">
        <v>1391</v>
      </c>
      <c r="N16">
        <v>53175</v>
      </c>
      <c r="O16" t="s">
        <v>2528</v>
      </c>
      <c r="P16" t="s">
        <v>2527</v>
      </c>
      <c r="Q16" t="s">
        <v>3818</v>
      </c>
      <c r="R16" t="s">
        <v>222</v>
      </c>
      <c r="T16" t="s">
        <v>1058</v>
      </c>
      <c r="U16" t="s">
        <v>3817</v>
      </c>
      <c r="W16" t="s">
        <v>3816</v>
      </c>
      <c r="X16" t="s">
        <v>3815</v>
      </c>
    </row>
    <row r="17" spans="1:24" hidden="1" x14ac:dyDescent="0.25">
      <c r="A17">
        <v>192603</v>
      </c>
      <c r="B17">
        <v>608385</v>
      </c>
      <c r="C17" t="s">
        <v>211</v>
      </c>
      <c r="D17" t="s">
        <v>233</v>
      </c>
      <c r="E17">
        <v>952714795</v>
      </c>
      <c r="F17" t="s">
        <v>3814</v>
      </c>
      <c r="G17" t="s">
        <v>3813</v>
      </c>
      <c r="H17" t="s">
        <v>230</v>
      </c>
      <c r="I17" t="s">
        <v>224</v>
      </c>
      <c r="J17">
        <v>653040</v>
      </c>
      <c r="K17" t="s">
        <v>274</v>
      </c>
      <c r="L17" t="s">
        <v>3812</v>
      </c>
      <c r="M17" t="s">
        <v>272</v>
      </c>
      <c r="N17">
        <v>1459</v>
      </c>
      <c r="O17" t="s">
        <v>3811</v>
      </c>
      <c r="Q17" t="s">
        <v>3810</v>
      </c>
      <c r="R17" t="s">
        <v>222</v>
      </c>
      <c r="T17" t="s">
        <v>1008</v>
      </c>
      <c r="U17" t="s">
        <v>729</v>
      </c>
      <c r="W17" t="s">
        <v>3809</v>
      </c>
    </row>
    <row r="18" spans="1:24" hidden="1" x14ac:dyDescent="0.25">
      <c r="A18">
        <v>192603</v>
      </c>
      <c r="B18">
        <v>608385</v>
      </c>
      <c r="C18" t="s">
        <v>211</v>
      </c>
      <c r="D18" t="s">
        <v>233</v>
      </c>
      <c r="E18">
        <v>999537083</v>
      </c>
      <c r="F18" t="s">
        <v>2360</v>
      </c>
      <c r="G18" t="s">
        <v>2359</v>
      </c>
      <c r="H18" t="s">
        <v>230</v>
      </c>
      <c r="I18" t="s">
        <v>224</v>
      </c>
      <c r="J18">
        <v>297905.59999999998</v>
      </c>
      <c r="K18" t="s">
        <v>57</v>
      </c>
      <c r="L18" t="s">
        <v>2358</v>
      </c>
      <c r="M18" t="s">
        <v>2357</v>
      </c>
      <c r="N18">
        <v>28850</v>
      </c>
      <c r="O18" t="s">
        <v>2356</v>
      </c>
      <c r="P18" t="s">
        <v>2355</v>
      </c>
      <c r="Q18" t="s">
        <v>3808</v>
      </c>
      <c r="R18" t="s">
        <v>222</v>
      </c>
      <c r="S18" t="s">
        <v>234</v>
      </c>
      <c r="T18" t="s">
        <v>333</v>
      </c>
      <c r="U18" t="s">
        <v>2618</v>
      </c>
      <c r="W18" t="s">
        <v>3807</v>
      </c>
    </row>
    <row r="19" spans="1:24" hidden="1" x14ac:dyDescent="0.25">
      <c r="A19">
        <v>192603</v>
      </c>
      <c r="B19">
        <v>608385</v>
      </c>
      <c r="C19" t="s">
        <v>211</v>
      </c>
      <c r="D19" t="s">
        <v>233</v>
      </c>
      <c r="E19">
        <v>999595089</v>
      </c>
      <c r="F19" t="s">
        <v>287</v>
      </c>
      <c r="G19" t="s">
        <v>286</v>
      </c>
      <c r="H19" t="s">
        <v>225</v>
      </c>
      <c r="I19" t="s">
        <v>224</v>
      </c>
      <c r="J19">
        <v>177003.02</v>
      </c>
      <c r="K19" t="s">
        <v>285</v>
      </c>
      <c r="L19" t="s">
        <v>284</v>
      </c>
      <c r="M19" t="s">
        <v>283</v>
      </c>
      <c r="N19" t="s">
        <v>282</v>
      </c>
      <c r="O19" t="s">
        <v>281</v>
      </c>
      <c r="P19" t="s">
        <v>280</v>
      </c>
      <c r="Q19" t="s">
        <v>3806</v>
      </c>
      <c r="R19" t="s">
        <v>222</v>
      </c>
      <c r="S19" t="s">
        <v>234</v>
      </c>
      <c r="T19" t="s">
        <v>1774</v>
      </c>
      <c r="U19" t="s">
        <v>3805</v>
      </c>
      <c r="W19">
        <v>353214335615</v>
      </c>
    </row>
    <row r="20" spans="1:24" hidden="1" x14ac:dyDescent="0.25">
      <c r="A20">
        <v>192603</v>
      </c>
      <c r="B20">
        <v>608385</v>
      </c>
      <c r="C20" t="s">
        <v>211</v>
      </c>
      <c r="D20" t="s">
        <v>233</v>
      </c>
      <c r="E20">
        <v>999477913</v>
      </c>
      <c r="F20" t="s">
        <v>1300</v>
      </c>
      <c r="G20" t="s">
        <v>1299</v>
      </c>
      <c r="H20" t="s">
        <v>254</v>
      </c>
      <c r="I20" t="s">
        <v>224</v>
      </c>
      <c r="J20">
        <v>207604.55</v>
      </c>
      <c r="K20" t="s">
        <v>332</v>
      </c>
      <c r="L20" t="s">
        <v>1298</v>
      </c>
      <c r="M20" t="s">
        <v>1134</v>
      </c>
      <c r="N20">
        <v>5006</v>
      </c>
      <c r="O20" t="s">
        <v>1297</v>
      </c>
      <c r="P20" t="s">
        <v>1296</v>
      </c>
      <c r="Q20" t="s">
        <v>3804</v>
      </c>
      <c r="R20" t="s">
        <v>222</v>
      </c>
      <c r="T20" t="s">
        <v>1748</v>
      </c>
      <c r="U20" t="s">
        <v>2848</v>
      </c>
      <c r="W20" t="s">
        <v>3803</v>
      </c>
    </row>
    <row r="21" spans="1:24" hidden="1" x14ac:dyDescent="0.25">
      <c r="A21">
        <v>192603</v>
      </c>
      <c r="B21">
        <v>608385</v>
      </c>
      <c r="C21" t="s">
        <v>211</v>
      </c>
      <c r="D21" t="s">
        <v>233</v>
      </c>
      <c r="E21">
        <v>985718075</v>
      </c>
      <c r="F21" t="s">
        <v>3802</v>
      </c>
      <c r="G21" t="s">
        <v>3801</v>
      </c>
      <c r="H21" t="s">
        <v>230</v>
      </c>
      <c r="I21" t="s">
        <v>224</v>
      </c>
      <c r="J21">
        <v>308230.59999999998</v>
      </c>
      <c r="K21" t="s">
        <v>57</v>
      </c>
      <c r="L21" t="s">
        <v>3800</v>
      </c>
      <c r="M21" t="s">
        <v>260</v>
      </c>
      <c r="N21">
        <v>28071</v>
      </c>
      <c r="O21" t="s">
        <v>3799</v>
      </c>
      <c r="Q21" t="s">
        <v>3798</v>
      </c>
      <c r="R21" t="s">
        <v>222</v>
      </c>
      <c r="T21" t="s">
        <v>1136</v>
      </c>
      <c r="U21" t="s">
        <v>3797</v>
      </c>
      <c r="W21" t="s">
        <v>3796</v>
      </c>
    </row>
    <row r="22" spans="1:24" hidden="1" x14ac:dyDescent="0.25">
      <c r="A22">
        <v>192603</v>
      </c>
      <c r="B22">
        <v>608385</v>
      </c>
      <c r="C22" t="s">
        <v>211</v>
      </c>
      <c r="D22" t="s">
        <v>233</v>
      </c>
      <c r="E22">
        <v>986244494</v>
      </c>
      <c r="F22" t="s">
        <v>2202</v>
      </c>
      <c r="G22" t="s">
        <v>2201</v>
      </c>
      <c r="H22" t="s">
        <v>230</v>
      </c>
      <c r="I22" t="s">
        <v>224</v>
      </c>
      <c r="J22">
        <v>129131</v>
      </c>
      <c r="K22" t="s">
        <v>223</v>
      </c>
      <c r="L22" t="s">
        <v>2200</v>
      </c>
      <c r="M22" t="s">
        <v>392</v>
      </c>
      <c r="N22">
        <v>520</v>
      </c>
      <c r="O22" t="s">
        <v>2199</v>
      </c>
      <c r="P22" t="s">
        <v>2198</v>
      </c>
      <c r="Q22" t="s">
        <v>3795</v>
      </c>
      <c r="R22" t="s">
        <v>222</v>
      </c>
      <c r="S22" t="s">
        <v>253</v>
      </c>
      <c r="T22" t="s">
        <v>3610</v>
      </c>
      <c r="U22" t="s">
        <v>3794</v>
      </c>
      <c r="W22" t="s">
        <v>3793</v>
      </c>
    </row>
    <row r="23" spans="1:24" hidden="1" x14ac:dyDescent="0.25">
      <c r="A23">
        <v>192603</v>
      </c>
      <c r="B23">
        <v>608385</v>
      </c>
      <c r="C23" t="s">
        <v>211</v>
      </c>
      <c r="D23" t="s">
        <v>233</v>
      </c>
      <c r="E23">
        <v>951925991</v>
      </c>
      <c r="F23" t="s">
        <v>3792</v>
      </c>
      <c r="G23" t="s">
        <v>3791</v>
      </c>
      <c r="H23" t="s">
        <v>230</v>
      </c>
      <c r="I23" t="s">
        <v>224</v>
      </c>
      <c r="J23">
        <v>145800</v>
      </c>
      <c r="K23" t="s">
        <v>250</v>
      </c>
      <c r="L23" t="s">
        <v>3790</v>
      </c>
      <c r="M23" t="s">
        <v>1908</v>
      </c>
      <c r="N23" t="s">
        <v>3789</v>
      </c>
      <c r="O23" t="s">
        <v>3788</v>
      </c>
      <c r="Q23" t="s">
        <v>3787</v>
      </c>
      <c r="R23" t="s">
        <v>222</v>
      </c>
      <c r="T23" t="s">
        <v>1662</v>
      </c>
      <c r="U23" t="s">
        <v>3171</v>
      </c>
      <c r="W23" t="s">
        <v>3786</v>
      </c>
    </row>
    <row r="24" spans="1:24" hidden="1" x14ac:dyDescent="0.25">
      <c r="A24">
        <v>192603</v>
      </c>
      <c r="B24">
        <v>608385</v>
      </c>
      <c r="C24" t="s">
        <v>211</v>
      </c>
      <c r="D24" t="s">
        <v>233</v>
      </c>
      <c r="E24">
        <v>953905955</v>
      </c>
      <c r="F24" t="s">
        <v>3785</v>
      </c>
      <c r="G24" t="s">
        <v>3784</v>
      </c>
      <c r="H24" t="s">
        <v>230</v>
      </c>
      <c r="I24" t="s">
        <v>224</v>
      </c>
      <c r="J24">
        <v>248139.57</v>
      </c>
      <c r="K24" t="s">
        <v>465</v>
      </c>
      <c r="L24" t="s">
        <v>3783</v>
      </c>
      <c r="M24" t="s">
        <v>464</v>
      </c>
      <c r="N24">
        <v>1000</v>
      </c>
      <c r="O24" t="s">
        <v>3782</v>
      </c>
      <c r="P24" t="s">
        <v>3781</v>
      </c>
      <c r="Q24" t="s">
        <v>3780</v>
      </c>
      <c r="R24" t="s">
        <v>222</v>
      </c>
      <c r="S24" t="s">
        <v>253</v>
      </c>
      <c r="T24" t="s">
        <v>3779</v>
      </c>
      <c r="U24" t="s">
        <v>3778</v>
      </c>
      <c r="W24" t="s">
        <v>3777</v>
      </c>
      <c r="X24" t="s">
        <v>3776</v>
      </c>
    </row>
    <row r="25" spans="1:24" hidden="1" x14ac:dyDescent="0.25">
      <c r="A25">
        <v>192603</v>
      </c>
      <c r="B25">
        <v>608385</v>
      </c>
      <c r="C25" t="s">
        <v>211</v>
      </c>
      <c r="D25" t="s">
        <v>233</v>
      </c>
      <c r="E25">
        <v>999978239</v>
      </c>
      <c r="F25" t="s">
        <v>864</v>
      </c>
      <c r="G25" t="s">
        <v>863</v>
      </c>
      <c r="H25" t="s">
        <v>254</v>
      </c>
      <c r="I25" t="s">
        <v>224</v>
      </c>
      <c r="J25">
        <v>621530.13</v>
      </c>
      <c r="K25" t="s">
        <v>126</v>
      </c>
      <c r="L25" t="s">
        <v>862</v>
      </c>
      <c r="M25" t="s">
        <v>861</v>
      </c>
      <c r="N25">
        <v>15341</v>
      </c>
      <c r="O25" t="s">
        <v>860</v>
      </c>
      <c r="P25" t="s">
        <v>859</v>
      </c>
      <c r="Q25" t="s">
        <v>3775</v>
      </c>
      <c r="R25" t="s">
        <v>222</v>
      </c>
      <c r="S25" t="s">
        <v>278</v>
      </c>
      <c r="T25" t="s">
        <v>889</v>
      </c>
      <c r="U25" t="s">
        <v>1211</v>
      </c>
      <c r="W25" t="s">
        <v>2862</v>
      </c>
      <c r="X25" t="s">
        <v>1628</v>
      </c>
    </row>
    <row r="26" spans="1:24" hidden="1" x14ac:dyDescent="0.25">
      <c r="A26">
        <v>192603</v>
      </c>
      <c r="B26">
        <v>608385</v>
      </c>
      <c r="C26" t="s">
        <v>211</v>
      </c>
      <c r="D26" t="s">
        <v>233</v>
      </c>
      <c r="E26">
        <v>974262472</v>
      </c>
      <c r="F26" t="s">
        <v>3254</v>
      </c>
      <c r="G26" t="s">
        <v>3253</v>
      </c>
      <c r="H26" t="s">
        <v>230</v>
      </c>
      <c r="I26" t="s">
        <v>237</v>
      </c>
      <c r="K26" t="s">
        <v>126</v>
      </c>
      <c r="L26" t="s">
        <v>3252</v>
      </c>
      <c r="M26" t="s">
        <v>956</v>
      </c>
      <c r="N26" t="s">
        <v>3251</v>
      </c>
      <c r="O26" t="s">
        <v>3250</v>
      </c>
      <c r="Q26" t="s">
        <v>3774</v>
      </c>
      <c r="R26" t="s">
        <v>222</v>
      </c>
      <c r="T26" t="s">
        <v>966</v>
      </c>
      <c r="U26" t="s">
        <v>3248</v>
      </c>
      <c r="W26">
        <v>302104064562</v>
      </c>
    </row>
    <row r="27" spans="1:24" hidden="1" x14ac:dyDescent="0.25">
      <c r="A27">
        <v>192603</v>
      </c>
      <c r="B27">
        <v>608385</v>
      </c>
      <c r="C27" t="s">
        <v>211</v>
      </c>
      <c r="D27" t="s">
        <v>233</v>
      </c>
      <c r="E27">
        <v>960510394</v>
      </c>
      <c r="F27" t="s">
        <v>3126</v>
      </c>
      <c r="G27" t="s">
        <v>3125</v>
      </c>
      <c r="H27" t="s">
        <v>230</v>
      </c>
      <c r="I27" t="s">
        <v>224</v>
      </c>
      <c r="J27">
        <v>3992226.21</v>
      </c>
      <c r="K27" t="s">
        <v>35</v>
      </c>
      <c r="L27" t="s">
        <v>3124</v>
      </c>
      <c r="M27" t="s">
        <v>460</v>
      </c>
      <c r="N27">
        <v>187</v>
      </c>
      <c r="Q27" t="s">
        <v>3773</v>
      </c>
      <c r="R27" t="s">
        <v>222</v>
      </c>
      <c r="T27" t="s">
        <v>3772</v>
      </c>
      <c r="U27" t="s">
        <v>341</v>
      </c>
      <c r="W27" t="s">
        <v>3771</v>
      </c>
    </row>
    <row r="28" spans="1:24" hidden="1" x14ac:dyDescent="0.25">
      <c r="A28">
        <v>192603</v>
      </c>
      <c r="B28">
        <v>608385</v>
      </c>
      <c r="C28" t="s">
        <v>211</v>
      </c>
      <c r="D28" t="s">
        <v>233</v>
      </c>
      <c r="E28">
        <v>999827501</v>
      </c>
      <c r="F28" t="s">
        <v>56</v>
      </c>
      <c r="G28" t="s">
        <v>2205</v>
      </c>
      <c r="H28" t="s">
        <v>230</v>
      </c>
      <c r="I28" t="s">
        <v>224</v>
      </c>
      <c r="J28">
        <v>419337.45</v>
      </c>
      <c r="K28" t="s">
        <v>57</v>
      </c>
      <c r="L28" t="s">
        <v>2370</v>
      </c>
      <c r="M28" t="s">
        <v>260</v>
      </c>
      <c r="N28">
        <v>28071</v>
      </c>
      <c r="O28" t="s">
        <v>2369</v>
      </c>
      <c r="Q28" t="s">
        <v>3770</v>
      </c>
      <c r="R28" t="s">
        <v>222</v>
      </c>
      <c r="S28" t="s">
        <v>234</v>
      </c>
      <c r="T28" t="s">
        <v>3769</v>
      </c>
      <c r="U28" t="s">
        <v>3159</v>
      </c>
      <c r="W28">
        <v>34915146000</v>
      </c>
    </row>
    <row r="29" spans="1:24" hidden="1" x14ac:dyDescent="0.25">
      <c r="A29">
        <v>192603</v>
      </c>
      <c r="B29">
        <v>608385</v>
      </c>
      <c r="C29" t="s">
        <v>211</v>
      </c>
      <c r="D29" t="s">
        <v>233</v>
      </c>
      <c r="E29">
        <v>996445790</v>
      </c>
      <c r="F29" t="s">
        <v>3722</v>
      </c>
      <c r="G29" t="s">
        <v>2166</v>
      </c>
      <c r="H29" t="s">
        <v>230</v>
      </c>
      <c r="I29" t="s">
        <v>224</v>
      </c>
      <c r="J29">
        <v>29460.6</v>
      </c>
      <c r="K29" t="s">
        <v>35</v>
      </c>
      <c r="L29" t="s">
        <v>3721</v>
      </c>
      <c r="M29" t="s">
        <v>1204</v>
      </c>
      <c r="N29">
        <v>144</v>
      </c>
      <c r="O29" t="s">
        <v>3720</v>
      </c>
      <c r="P29" t="s">
        <v>3719</v>
      </c>
      <c r="Q29" t="s">
        <v>3768</v>
      </c>
      <c r="R29" t="s">
        <v>222</v>
      </c>
      <c r="S29" t="s">
        <v>234</v>
      </c>
      <c r="T29" t="s">
        <v>633</v>
      </c>
      <c r="U29" t="s">
        <v>3767</v>
      </c>
      <c r="W29" t="s">
        <v>3766</v>
      </c>
      <c r="X29" t="s">
        <v>3765</v>
      </c>
    </row>
    <row r="30" spans="1:24" hidden="1" x14ac:dyDescent="0.25">
      <c r="A30">
        <v>192603</v>
      </c>
      <c r="B30">
        <v>608385</v>
      </c>
      <c r="C30" t="s">
        <v>211</v>
      </c>
      <c r="D30" t="s">
        <v>233</v>
      </c>
      <c r="E30">
        <v>940602890</v>
      </c>
      <c r="F30" t="s">
        <v>3764</v>
      </c>
      <c r="G30" t="s">
        <v>3763</v>
      </c>
      <c r="H30" t="s">
        <v>232</v>
      </c>
      <c r="I30" t="s">
        <v>224</v>
      </c>
      <c r="J30">
        <v>99955.75</v>
      </c>
      <c r="K30" t="s">
        <v>35</v>
      </c>
      <c r="L30" t="s">
        <v>3762</v>
      </c>
      <c r="M30" t="s">
        <v>308</v>
      </c>
      <c r="N30">
        <v>187</v>
      </c>
      <c r="O30" t="s">
        <v>3761</v>
      </c>
      <c r="Q30" t="s">
        <v>3760</v>
      </c>
      <c r="R30" t="s">
        <v>222</v>
      </c>
      <c r="S30" t="s">
        <v>253</v>
      </c>
      <c r="T30" t="s">
        <v>760</v>
      </c>
      <c r="U30" t="s">
        <v>2861</v>
      </c>
      <c r="W30">
        <v>39064819419</v>
      </c>
      <c r="X30">
        <v>39064885330</v>
      </c>
    </row>
    <row r="31" spans="1:24" hidden="1" x14ac:dyDescent="0.25">
      <c r="A31">
        <v>192603</v>
      </c>
      <c r="B31">
        <v>608385</v>
      </c>
      <c r="C31" t="s">
        <v>211</v>
      </c>
      <c r="D31" t="s">
        <v>233</v>
      </c>
      <c r="E31">
        <v>954100440</v>
      </c>
      <c r="F31" t="s">
        <v>3618</v>
      </c>
      <c r="G31" t="s">
        <v>3617</v>
      </c>
      <c r="H31" t="s">
        <v>230</v>
      </c>
      <c r="I31" t="s">
        <v>224</v>
      </c>
      <c r="J31">
        <v>53035</v>
      </c>
      <c r="K31" t="s">
        <v>465</v>
      </c>
      <c r="L31" t="s">
        <v>3616</v>
      </c>
      <c r="M31" t="s">
        <v>464</v>
      </c>
      <c r="N31">
        <v>1000</v>
      </c>
      <c r="O31" t="s">
        <v>3615</v>
      </c>
      <c r="Q31" t="s">
        <v>3759</v>
      </c>
      <c r="R31" t="s">
        <v>222</v>
      </c>
      <c r="S31" t="s">
        <v>227</v>
      </c>
      <c r="T31" t="s">
        <v>3152</v>
      </c>
      <c r="U31" t="s">
        <v>3758</v>
      </c>
      <c r="W31" t="s">
        <v>3757</v>
      </c>
      <c r="X31" t="s">
        <v>3756</v>
      </c>
    </row>
    <row r="32" spans="1:24" hidden="1" x14ac:dyDescent="0.25">
      <c r="A32">
        <v>192603</v>
      </c>
      <c r="B32">
        <v>608385</v>
      </c>
      <c r="C32" t="s">
        <v>211</v>
      </c>
      <c r="D32" t="s">
        <v>233</v>
      </c>
      <c r="E32">
        <v>999472675</v>
      </c>
      <c r="F32" t="s">
        <v>989</v>
      </c>
      <c r="G32" t="s">
        <v>988</v>
      </c>
      <c r="H32" t="s">
        <v>254</v>
      </c>
      <c r="I32" t="s">
        <v>224</v>
      </c>
      <c r="J32">
        <v>185010</v>
      </c>
      <c r="K32" t="s">
        <v>35</v>
      </c>
      <c r="L32" t="s">
        <v>987</v>
      </c>
      <c r="M32" t="s">
        <v>308</v>
      </c>
      <c r="N32">
        <v>143</v>
      </c>
      <c r="O32" t="s">
        <v>986</v>
      </c>
      <c r="P32" t="s">
        <v>985</v>
      </c>
      <c r="Q32" t="s">
        <v>3755</v>
      </c>
      <c r="R32" t="s">
        <v>222</v>
      </c>
      <c r="S32" t="s">
        <v>227</v>
      </c>
      <c r="T32" t="s">
        <v>778</v>
      </c>
      <c r="U32" t="s">
        <v>3611</v>
      </c>
      <c r="W32">
        <v>390513782624</v>
      </c>
      <c r="X32">
        <v>390513782654</v>
      </c>
    </row>
    <row r="33" spans="1:24" hidden="1" x14ac:dyDescent="0.25">
      <c r="A33">
        <v>192603</v>
      </c>
      <c r="B33">
        <v>608385</v>
      </c>
      <c r="C33" t="s">
        <v>211</v>
      </c>
      <c r="D33" t="s">
        <v>233</v>
      </c>
      <c r="E33">
        <v>999611385</v>
      </c>
      <c r="F33" t="s">
        <v>2397</v>
      </c>
      <c r="G33" t="s">
        <v>2396</v>
      </c>
      <c r="H33" t="s">
        <v>230</v>
      </c>
      <c r="I33" t="s">
        <v>224</v>
      </c>
      <c r="J33">
        <v>272907.5</v>
      </c>
      <c r="K33" t="s">
        <v>126</v>
      </c>
      <c r="L33" t="s">
        <v>2395</v>
      </c>
      <c r="M33" t="s">
        <v>2394</v>
      </c>
      <c r="N33">
        <v>15500</v>
      </c>
      <c r="O33" t="s">
        <v>2393</v>
      </c>
      <c r="P33" t="s">
        <v>2392</v>
      </c>
      <c r="Q33" t="s">
        <v>3754</v>
      </c>
      <c r="R33" t="s">
        <v>222</v>
      </c>
      <c r="T33" t="s">
        <v>960</v>
      </c>
      <c r="U33" t="s">
        <v>3753</v>
      </c>
      <c r="W33" t="s">
        <v>3752</v>
      </c>
    </row>
    <row r="34" spans="1:24" hidden="1" x14ac:dyDescent="0.25">
      <c r="A34">
        <v>192603</v>
      </c>
      <c r="B34">
        <v>608385</v>
      </c>
      <c r="C34" t="s">
        <v>211</v>
      </c>
      <c r="D34" t="s">
        <v>233</v>
      </c>
      <c r="E34">
        <v>999419422</v>
      </c>
      <c r="F34" t="s">
        <v>1202</v>
      </c>
      <c r="G34" t="s">
        <v>1201</v>
      </c>
      <c r="H34" t="s">
        <v>254</v>
      </c>
      <c r="I34" t="s">
        <v>224</v>
      </c>
      <c r="J34">
        <v>195277.5</v>
      </c>
      <c r="K34" t="s">
        <v>35</v>
      </c>
      <c r="L34" t="s">
        <v>1200</v>
      </c>
      <c r="M34" t="s">
        <v>873</v>
      </c>
      <c r="N34">
        <v>73100</v>
      </c>
      <c r="O34" t="s">
        <v>1199</v>
      </c>
      <c r="P34" t="s">
        <v>1198</v>
      </c>
      <c r="Q34" t="s">
        <v>3751</v>
      </c>
      <c r="R34" t="s">
        <v>222</v>
      </c>
      <c r="S34" t="s">
        <v>227</v>
      </c>
      <c r="T34" t="s">
        <v>1660</v>
      </c>
      <c r="U34" t="s">
        <v>2836</v>
      </c>
      <c r="W34" t="s">
        <v>3750</v>
      </c>
      <c r="X34" t="s">
        <v>2971</v>
      </c>
    </row>
    <row r="35" spans="1:24" hidden="1" x14ac:dyDescent="0.25">
      <c r="A35">
        <v>192603</v>
      </c>
      <c r="B35">
        <v>608385</v>
      </c>
      <c r="C35" t="s">
        <v>211</v>
      </c>
      <c r="D35" t="s">
        <v>233</v>
      </c>
      <c r="E35">
        <v>945348324</v>
      </c>
      <c r="F35" t="s">
        <v>3749</v>
      </c>
      <c r="G35" t="s">
        <v>2520</v>
      </c>
      <c r="H35" t="s">
        <v>232</v>
      </c>
      <c r="I35" t="s">
        <v>224</v>
      </c>
      <c r="J35">
        <v>76056.899999999994</v>
      </c>
      <c r="K35" t="s">
        <v>68</v>
      </c>
      <c r="L35" t="s">
        <v>3748</v>
      </c>
      <c r="M35" t="s">
        <v>3747</v>
      </c>
      <c r="N35" t="s">
        <v>3746</v>
      </c>
      <c r="O35" t="s">
        <v>3745</v>
      </c>
      <c r="Q35" t="s">
        <v>3744</v>
      </c>
      <c r="R35" t="s">
        <v>222</v>
      </c>
      <c r="S35" t="s">
        <v>221</v>
      </c>
      <c r="T35" t="s">
        <v>866</v>
      </c>
      <c r="U35" t="s">
        <v>3743</v>
      </c>
      <c r="W35" t="s">
        <v>3742</v>
      </c>
    </row>
    <row r="36" spans="1:24" hidden="1" x14ac:dyDescent="0.25">
      <c r="A36">
        <v>192603</v>
      </c>
      <c r="B36">
        <v>608385</v>
      </c>
      <c r="C36" t="s">
        <v>211</v>
      </c>
      <c r="D36" t="s">
        <v>233</v>
      </c>
      <c r="E36">
        <v>999835843</v>
      </c>
      <c r="F36" t="s">
        <v>850</v>
      </c>
      <c r="G36" t="s">
        <v>849</v>
      </c>
      <c r="H36" t="s">
        <v>225</v>
      </c>
      <c r="I36" t="s">
        <v>224</v>
      </c>
      <c r="J36">
        <v>202336.5</v>
      </c>
      <c r="K36" t="s">
        <v>496</v>
      </c>
      <c r="L36" t="s">
        <v>848</v>
      </c>
      <c r="M36" t="s">
        <v>847</v>
      </c>
      <c r="N36">
        <v>1678</v>
      </c>
      <c r="O36" t="s">
        <v>846</v>
      </c>
      <c r="P36" t="s">
        <v>845</v>
      </c>
      <c r="Q36" t="s">
        <v>3741</v>
      </c>
      <c r="R36" t="s">
        <v>222</v>
      </c>
      <c r="S36" t="s">
        <v>253</v>
      </c>
      <c r="T36" t="s">
        <v>2964</v>
      </c>
      <c r="U36" t="s">
        <v>2349</v>
      </c>
      <c r="W36">
        <v>335722894120</v>
      </c>
    </row>
    <row r="37" spans="1:24" hidden="1" x14ac:dyDescent="0.25">
      <c r="A37">
        <v>192603</v>
      </c>
      <c r="B37">
        <v>608385</v>
      </c>
      <c r="C37" t="s">
        <v>211</v>
      </c>
      <c r="D37" t="s">
        <v>233</v>
      </c>
      <c r="E37">
        <v>999476264</v>
      </c>
      <c r="F37" t="s">
        <v>2628</v>
      </c>
      <c r="G37" t="s">
        <v>2627</v>
      </c>
      <c r="H37" t="s">
        <v>230</v>
      </c>
      <c r="I37" t="s">
        <v>224</v>
      </c>
      <c r="J37">
        <v>43024</v>
      </c>
      <c r="K37" t="s">
        <v>68</v>
      </c>
      <c r="L37" t="s">
        <v>2626</v>
      </c>
      <c r="M37" t="s">
        <v>347</v>
      </c>
      <c r="N37" t="s">
        <v>2625</v>
      </c>
      <c r="P37" t="s">
        <v>2624</v>
      </c>
      <c r="Q37" t="s">
        <v>3740</v>
      </c>
      <c r="R37" t="s">
        <v>222</v>
      </c>
      <c r="S37" t="s">
        <v>227</v>
      </c>
      <c r="T37" t="s">
        <v>1090</v>
      </c>
      <c r="U37" t="s">
        <v>1603</v>
      </c>
      <c r="W37" t="s">
        <v>3739</v>
      </c>
    </row>
    <row r="38" spans="1:24" hidden="1" x14ac:dyDescent="0.25">
      <c r="A38">
        <v>192603</v>
      </c>
      <c r="B38">
        <v>608385</v>
      </c>
      <c r="C38" t="s">
        <v>211</v>
      </c>
      <c r="D38" t="s">
        <v>233</v>
      </c>
      <c r="E38">
        <v>974300496</v>
      </c>
      <c r="F38" t="s">
        <v>2512</v>
      </c>
      <c r="G38" t="s">
        <v>2511</v>
      </c>
      <c r="H38" t="s">
        <v>239</v>
      </c>
      <c r="I38" t="s">
        <v>224</v>
      </c>
      <c r="J38">
        <v>192569.81</v>
      </c>
      <c r="K38" t="s">
        <v>46</v>
      </c>
      <c r="L38" t="s">
        <v>2510</v>
      </c>
      <c r="M38" t="s">
        <v>1617</v>
      </c>
      <c r="N38">
        <v>31520</v>
      </c>
      <c r="O38" t="s">
        <v>2509</v>
      </c>
      <c r="P38" t="s">
        <v>2508</v>
      </c>
      <c r="Q38" t="s">
        <v>3738</v>
      </c>
      <c r="R38" t="s">
        <v>222</v>
      </c>
      <c r="S38" t="s">
        <v>227</v>
      </c>
      <c r="T38" t="s">
        <v>2194</v>
      </c>
      <c r="U38" t="s">
        <v>1749</v>
      </c>
      <c r="W38" t="s">
        <v>3737</v>
      </c>
      <c r="X38" t="s">
        <v>3736</v>
      </c>
    </row>
    <row r="39" spans="1:24" hidden="1" x14ac:dyDescent="0.25">
      <c r="A39">
        <v>192603</v>
      </c>
      <c r="B39">
        <v>608385</v>
      </c>
      <c r="C39" t="s">
        <v>211</v>
      </c>
      <c r="D39" t="s">
        <v>233</v>
      </c>
      <c r="E39">
        <v>952323982</v>
      </c>
      <c r="F39" t="s">
        <v>3735</v>
      </c>
      <c r="G39" t="s">
        <v>3734</v>
      </c>
      <c r="H39" t="s">
        <v>230</v>
      </c>
      <c r="I39" t="s">
        <v>224</v>
      </c>
      <c r="J39">
        <v>91013</v>
      </c>
      <c r="K39" t="s">
        <v>223</v>
      </c>
      <c r="L39" t="s">
        <v>3733</v>
      </c>
      <c r="M39" t="s">
        <v>370</v>
      </c>
      <c r="N39">
        <v>20811</v>
      </c>
      <c r="Q39" t="s">
        <v>3732</v>
      </c>
      <c r="R39" t="s">
        <v>222</v>
      </c>
      <c r="T39" t="s">
        <v>2212</v>
      </c>
      <c r="U39" t="s">
        <v>3731</v>
      </c>
      <c r="W39" t="s">
        <v>3730</v>
      </c>
    </row>
    <row r="40" spans="1:24" hidden="1" x14ac:dyDescent="0.25">
      <c r="A40">
        <v>192603</v>
      </c>
      <c r="B40">
        <v>608385</v>
      </c>
      <c r="C40" t="s">
        <v>211</v>
      </c>
      <c r="D40" t="s">
        <v>233</v>
      </c>
      <c r="E40">
        <v>999813533</v>
      </c>
      <c r="F40" t="s">
        <v>2930</v>
      </c>
      <c r="G40" t="s">
        <v>2929</v>
      </c>
      <c r="H40" t="s">
        <v>230</v>
      </c>
      <c r="I40" t="s">
        <v>224</v>
      </c>
      <c r="J40">
        <v>269168.31</v>
      </c>
      <c r="K40" t="s">
        <v>332</v>
      </c>
      <c r="L40" t="s">
        <v>2928</v>
      </c>
      <c r="M40" t="s">
        <v>412</v>
      </c>
      <c r="N40">
        <v>30</v>
      </c>
      <c r="Q40" t="s">
        <v>3729</v>
      </c>
      <c r="R40" t="s">
        <v>222</v>
      </c>
      <c r="S40" t="s">
        <v>227</v>
      </c>
      <c r="T40" t="s">
        <v>2963</v>
      </c>
      <c r="U40" t="s">
        <v>3728</v>
      </c>
      <c r="W40" t="s">
        <v>3727</v>
      </c>
    </row>
    <row r="41" spans="1:24" hidden="1" x14ac:dyDescent="0.25">
      <c r="A41">
        <v>99234</v>
      </c>
      <c r="B41">
        <v>261727</v>
      </c>
      <c r="C41" t="s">
        <v>15</v>
      </c>
      <c r="D41" t="s">
        <v>233</v>
      </c>
      <c r="E41">
        <v>999766294</v>
      </c>
      <c r="F41" t="s">
        <v>45</v>
      </c>
      <c r="G41" t="s">
        <v>1615</v>
      </c>
      <c r="H41" t="s">
        <v>232</v>
      </c>
      <c r="I41" t="s">
        <v>224</v>
      </c>
      <c r="J41">
        <v>142524.5</v>
      </c>
      <c r="K41" t="s">
        <v>46</v>
      </c>
      <c r="L41" t="s">
        <v>1725</v>
      </c>
      <c r="M41" t="s">
        <v>852</v>
      </c>
      <c r="N41">
        <v>92400</v>
      </c>
      <c r="O41" t="s">
        <v>1724</v>
      </c>
      <c r="P41" t="s">
        <v>1723</v>
      </c>
      <c r="Q41" t="s">
        <v>3697</v>
      </c>
      <c r="R41" t="s">
        <v>222</v>
      </c>
      <c r="S41" t="s">
        <v>278</v>
      </c>
      <c r="T41" t="s">
        <v>1008</v>
      </c>
      <c r="U41" t="s">
        <v>2502</v>
      </c>
      <c r="W41" t="s">
        <v>2408</v>
      </c>
      <c r="X41" t="s">
        <v>2124</v>
      </c>
    </row>
    <row r="42" spans="1:24" hidden="1" x14ac:dyDescent="0.25">
      <c r="A42">
        <v>99234</v>
      </c>
      <c r="B42">
        <v>261727</v>
      </c>
      <c r="C42" t="s">
        <v>15</v>
      </c>
      <c r="D42" t="s">
        <v>233</v>
      </c>
      <c r="E42">
        <v>988936050</v>
      </c>
      <c r="F42" t="s">
        <v>2581</v>
      </c>
      <c r="G42" t="s">
        <v>2580</v>
      </c>
      <c r="H42" t="s">
        <v>225</v>
      </c>
      <c r="I42" t="s">
        <v>224</v>
      </c>
      <c r="J42">
        <v>190526.5</v>
      </c>
      <c r="K42" t="s">
        <v>500</v>
      </c>
      <c r="L42" t="s">
        <v>2579</v>
      </c>
      <c r="M42" t="s">
        <v>2578</v>
      </c>
      <c r="N42">
        <v>6027</v>
      </c>
      <c r="O42" t="s">
        <v>2577</v>
      </c>
      <c r="P42" t="s">
        <v>2576</v>
      </c>
      <c r="Q42" t="s">
        <v>3696</v>
      </c>
      <c r="R42" t="s">
        <v>222</v>
      </c>
      <c r="S42" t="s">
        <v>221</v>
      </c>
      <c r="T42" t="s">
        <v>1306</v>
      </c>
      <c r="U42" t="s">
        <v>2575</v>
      </c>
      <c r="W42">
        <v>61893706013</v>
      </c>
      <c r="X42">
        <v>61893706014</v>
      </c>
    </row>
    <row r="43" spans="1:24" hidden="1" x14ac:dyDescent="0.25">
      <c r="A43">
        <v>99234</v>
      </c>
      <c r="B43">
        <v>261727</v>
      </c>
      <c r="C43" t="s">
        <v>15</v>
      </c>
      <c r="D43" t="s">
        <v>233</v>
      </c>
      <c r="E43">
        <v>995993964</v>
      </c>
      <c r="F43" t="s">
        <v>2574</v>
      </c>
      <c r="G43" t="s">
        <v>1006</v>
      </c>
      <c r="H43" t="s">
        <v>230</v>
      </c>
      <c r="I43" t="s">
        <v>224</v>
      </c>
      <c r="J43">
        <v>348899</v>
      </c>
      <c r="K43" t="s">
        <v>46</v>
      </c>
      <c r="L43" t="s">
        <v>2573</v>
      </c>
      <c r="M43" t="s">
        <v>394</v>
      </c>
      <c r="N43">
        <v>69006</v>
      </c>
      <c r="O43" t="s">
        <v>2572</v>
      </c>
      <c r="Q43" t="s">
        <v>3695</v>
      </c>
      <c r="R43" t="s">
        <v>222</v>
      </c>
      <c r="S43" t="s">
        <v>278</v>
      </c>
      <c r="T43" t="s">
        <v>480</v>
      </c>
      <c r="U43" t="s">
        <v>2571</v>
      </c>
      <c r="W43" t="s">
        <v>3694</v>
      </c>
      <c r="X43" t="s">
        <v>3693</v>
      </c>
    </row>
    <row r="44" spans="1:24" hidden="1" x14ac:dyDescent="0.25">
      <c r="A44">
        <v>99234</v>
      </c>
      <c r="B44">
        <v>261727</v>
      </c>
      <c r="C44" t="s">
        <v>15</v>
      </c>
      <c r="D44" t="s">
        <v>233</v>
      </c>
      <c r="E44">
        <v>999860578</v>
      </c>
      <c r="F44" t="s">
        <v>825</v>
      </c>
      <c r="G44" t="s">
        <v>824</v>
      </c>
      <c r="H44" t="s">
        <v>225</v>
      </c>
      <c r="I44" t="s">
        <v>224</v>
      </c>
      <c r="J44">
        <v>135600</v>
      </c>
      <c r="K44" t="s">
        <v>229</v>
      </c>
      <c r="L44" t="s">
        <v>823</v>
      </c>
      <c r="M44" t="s">
        <v>721</v>
      </c>
      <c r="N44">
        <v>400084</v>
      </c>
      <c r="O44" t="s">
        <v>822</v>
      </c>
      <c r="P44" t="s">
        <v>821</v>
      </c>
      <c r="Q44" t="s">
        <v>3692</v>
      </c>
      <c r="R44" t="s">
        <v>222</v>
      </c>
      <c r="S44" t="s">
        <v>227</v>
      </c>
      <c r="T44" t="s">
        <v>2570</v>
      </c>
      <c r="U44" t="s">
        <v>2569</v>
      </c>
      <c r="W44" t="s">
        <v>2568</v>
      </c>
      <c r="X44" t="s">
        <v>2567</v>
      </c>
    </row>
    <row r="45" spans="1:24" hidden="1" x14ac:dyDescent="0.25">
      <c r="A45">
        <v>99234</v>
      </c>
      <c r="B45">
        <v>261727</v>
      </c>
      <c r="C45" t="s">
        <v>15</v>
      </c>
      <c r="D45" t="s">
        <v>233</v>
      </c>
      <c r="E45">
        <v>999880657</v>
      </c>
      <c r="F45" t="s">
        <v>820</v>
      </c>
      <c r="G45" t="s">
        <v>819</v>
      </c>
      <c r="H45" t="s">
        <v>225</v>
      </c>
      <c r="I45" t="s">
        <v>224</v>
      </c>
      <c r="J45">
        <v>154002.4</v>
      </c>
      <c r="K45" t="s">
        <v>231</v>
      </c>
      <c r="L45" t="s">
        <v>818</v>
      </c>
      <c r="M45" t="s">
        <v>817</v>
      </c>
      <c r="N45">
        <v>60177</v>
      </c>
      <c r="O45" t="s">
        <v>816</v>
      </c>
      <c r="P45" t="s">
        <v>815</v>
      </c>
      <c r="Q45" t="s">
        <v>3691</v>
      </c>
      <c r="R45" t="s">
        <v>222</v>
      </c>
      <c r="S45" t="s">
        <v>278</v>
      </c>
      <c r="T45" t="s">
        <v>1228</v>
      </c>
      <c r="U45" t="s">
        <v>2566</v>
      </c>
      <c r="W45">
        <v>420549494669</v>
      </c>
      <c r="X45">
        <v>420541210604</v>
      </c>
    </row>
    <row r="46" spans="1:24" hidden="1" x14ac:dyDescent="0.25">
      <c r="A46">
        <v>99234</v>
      </c>
      <c r="B46">
        <v>261727</v>
      </c>
      <c r="C46" t="s">
        <v>15</v>
      </c>
      <c r="D46" t="s">
        <v>233</v>
      </c>
      <c r="E46">
        <v>999976881</v>
      </c>
      <c r="F46" t="s">
        <v>909</v>
      </c>
      <c r="G46" t="s">
        <v>908</v>
      </c>
      <c r="H46" t="s">
        <v>225</v>
      </c>
      <c r="I46" t="s">
        <v>224</v>
      </c>
      <c r="J46">
        <v>150360</v>
      </c>
      <c r="K46" t="s">
        <v>68</v>
      </c>
      <c r="L46" t="s">
        <v>907</v>
      </c>
      <c r="M46" t="s">
        <v>906</v>
      </c>
      <c r="N46" t="s">
        <v>905</v>
      </c>
      <c r="O46" t="s">
        <v>904</v>
      </c>
      <c r="P46" t="s">
        <v>903</v>
      </c>
      <c r="Q46" t="s">
        <v>3690</v>
      </c>
      <c r="R46" t="s">
        <v>222</v>
      </c>
      <c r="S46" t="s">
        <v>278</v>
      </c>
      <c r="T46" t="s">
        <v>902</v>
      </c>
      <c r="U46" t="s">
        <v>901</v>
      </c>
      <c r="W46" t="s">
        <v>1440</v>
      </c>
      <c r="X46" t="s">
        <v>2565</v>
      </c>
    </row>
    <row r="47" spans="1:24" hidden="1" x14ac:dyDescent="0.25">
      <c r="A47">
        <v>99234</v>
      </c>
      <c r="B47">
        <v>261727</v>
      </c>
      <c r="C47" t="s">
        <v>15</v>
      </c>
      <c r="D47" t="s">
        <v>233</v>
      </c>
      <c r="E47">
        <v>999528741</v>
      </c>
      <c r="F47" t="s">
        <v>1492</v>
      </c>
      <c r="G47" t="s">
        <v>1491</v>
      </c>
      <c r="H47" t="s">
        <v>254</v>
      </c>
      <c r="I47" t="s">
        <v>224</v>
      </c>
      <c r="J47">
        <v>159300</v>
      </c>
      <c r="K47" t="s">
        <v>35</v>
      </c>
      <c r="L47" t="s">
        <v>1363</v>
      </c>
      <c r="M47" t="s">
        <v>308</v>
      </c>
      <c r="N47">
        <v>195</v>
      </c>
      <c r="O47" t="s">
        <v>1490</v>
      </c>
      <c r="P47" t="s">
        <v>1489</v>
      </c>
      <c r="Q47" t="s">
        <v>3689</v>
      </c>
      <c r="R47" t="s">
        <v>222</v>
      </c>
      <c r="S47" t="s">
        <v>278</v>
      </c>
      <c r="T47" t="s">
        <v>1362</v>
      </c>
      <c r="U47" t="s">
        <v>2564</v>
      </c>
      <c r="W47">
        <v>390698877300</v>
      </c>
      <c r="X47">
        <v>390698877147</v>
      </c>
    </row>
    <row r="48" spans="1:24" hidden="1" x14ac:dyDescent="0.25">
      <c r="A48">
        <v>99234</v>
      </c>
      <c r="B48">
        <v>261727</v>
      </c>
      <c r="C48" t="s">
        <v>15</v>
      </c>
      <c r="D48" t="s">
        <v>233</v>
      </c>
      <c r="E48">
        <v>999866883</v>
      </c>
      <c r="F48" t="s">
        <v>831</v>
      </c>
      <c r="G48" t="s">
        <v>830</v>
      </c>
      <c r="H48" t="s">
        <v>225</v>
      </c>
      <c r="I48" t="s">
        <v>224</v>
      </c>
      <c r="J48">
        <v>193896</v>
      </c>
      <c r="K48" t="s">
        <v>12</v>
      </c>
      <c r="L48" t="s">
        <v>829</v>
      </c>
      <c r="M48" t="s">
        <v>243</v>
      </c>
      <c r="N48">
        <v>1010</v>
      </c>
      <c r="O48" t="s">
        <v>828</v>
      </c>
      <c r="P48" t="s">
        <v>827</v>
      </c>
      <c r="Q48" t="s">
        <v>3688</v>
      </c>
      <c r="R48" t="s">
        <v>222</v>
      </c>
      <c r="S48" t="s">
        <v>221</v>
      </c>
      <c r="T48" t="s">
        <v>1156</v>
      </c>
      <c r="U48" t="s">
        <v>2563</v>
      </c>
      <c r="W48">
        <v>431427735305</v>
      </c>
      <c r="X48" t="s">
        <v>2562</v>
      </c>
    </row>
    <row r="49" spans="1:24" hidden="1" x14ac:dyDescent="0.25">
      <c r="A49">
        <v>99234</v>
      </c>
      <c r="B49">
        <v>261727</v>
      </c>
      <c r="C49" t="s">
        <v>15</v>
      </c>
      <c r="D49" t="s">
        <v>233</v>
      </c>
      <c r="E49">
        <v>999453372</v>
      </c>
      <c r="F49" t="s">
        <v>2561</v>
      </c>
      <c r="G49" t="s">
        <v>2560</v>
      </c>
      <c r="H49" t="s">
        <v>225</v>
      </c>
      <c r="I49" t="s">
        <v>224</v>
      </c>
      <c r="J49">
        <v>45001</v>
      </c>
      <c r="K49" t="s">
        <v>57</v>
      </c>
      <c r="L49" t="s">
        <v>2559</v>
      </c>
      <c r="M49" t="s">
        <v>1578</v>
      </c>
      <c r="N49">
        <v>24004</v>
      </c>
      <c r="O49" t="s">
        <v>2558</v>
      </c>
      <c r="P49" t="s">
        <v>2557</v>
      </c>
      <c r="Q49" t="s">
        <v>3687</v>
      </c>
      <c r="R49" t="s">
        <v>222</v>
      </c>
      <c r="S49" t="s">
        <v>227</v>
      </c>
      <c r="T49" t="s">
        <v>457</v>
      </c>
      <c r="U49" t="s">
        <v>2556</v>
      </c>
      <c r="W49">
        <v>34699053456</v>
      </c>
      <c r="X49">
        <v>34987291454</v>
      </c>
    </row>
    <row r="50" spans="1:24" hidden="1" x14ac:dyDescent="0.25">
      <c r="A50">
        <v>99234</v>
      </c>
      <c r="B50">
        <v>261727</v>
      </c>
      <c r="C50" t="s">
        <v>15</v>
      </c>
      <c r="D50" t="s">
        <v>233</v>
      </c>
      <c r="E50">
        <v>999845640</v>
      </c>
      <c r="F50" t="s">
        <v>1291</v>
      </c>
      <c r="G50" t="s">
        <v>1290</v>
      </c>
      <c r="H50" t="s">
        <v>225</v>
      </c>
      <c r="I50" t="s">
        <v>224</v>
      </c>
      <c r="J50">
        <v>209760</v>
      </c>
      <c r="K50" t="s">
        <v>113</v>
      </c>
      <c r="L50" t="s">
        <v>1289</v>
      </c>
      <c r="M50" t="s">
        <v>1288</v>
      </c>
      <c r="N50">
        <v>37073</v>
      </c>
      <c r="O50" t="s">
        <v>1287</v>
      </c>
      <c r="P50" t="s">
        <v>1286</v>
      </c>
      <c r="Q50" t="s">
        <v>3686</v>
      </c>
      <c r="R50" t="s">
        <v>222</v>
      </c>
      <c r="S50" t="s">
        <v>221</v>
      </c>
      <c r="T50" t="s">
        <v>2006</v>
      </c>
      <c r="U50" t="s">
        <v>2005</v>
      </c>
      <c r="W50" t="s">
        <v>2032</v>
      </c>
      <c r="X50" t="s">
        <v>2032</v>
      </c>
    </row>
    <row r="51" spans="1:24" hidden="1" x14ac:dyDescent="0.25">
      <c r="A51">
        <v>99234</v>
      </c>
      <c r="B51">
        <v>261727</v>
      </c>
      <c r="C51" t="s">
        <v>15</v>
      </c>
      <c r="D51" t="s">
        <v>233</v>
      </c>
      <c r="E51">
        <v>999524473</v>
      </c>
      <c r="F51" t="s">
        <v>2809</v>
      </c>
      <c r="G51" t="s">
        <v>2808</v>
      </c>
      <c r="H51" t="s">
        <v>230</v>
      </c>
      <c r="I51" t="s">
        <v>237</v>
      </c>
      <c r="K51" t="s">
        <v>68</v>
      </c>
      <c r="L51" t="s">
        <v>2807</v>
      </c>
      <c r="M51" t="s">
        <v>347</v>
      </c>
      <c r="N51" t="s">
        <v>1731</v>
      </c>
      <c r="O51" t="s">
        <v>2806</v>
      </c>
      <c r="P51" t="s">
        <v>2805</v>
      </c>
      <c r="Q51" t="s">
        <v>3685</v>
      </c>
      <c r="R51" t="s">
        <v>222</v>
      </c>
      <c r="S51" t="s">
        <v>234</v>
      </c>
      <c r="T51" t="s">
        <v>2938</v>
      </c>
      <c r="U51" t="s">
        <v>2521</v>
      </c>
      <c r="W51">
        <v>7748111855</v>
      </c>
      <c r="X51">
        <v>7748111856</v>
      </c>
    </row>
    <row r="52" spans="1:24" hidden="1" x14ac:dyDescent="0.25">
      <c r="A52">
        <v>99234</v>
      </c>
      <c r="B52">
        <v>261727</v>
      </c>
      <c r="C52" t="s">
        <v>15</v>
      </c>
      <c r="D52" t="s">
        <v>233</v>
      </c>
      <c r="E52">
        <v>999841566</v>
      </c>
      <c r="F52" t="s">
        <v>456</v>
      </c>
      <c r="G52" t="s">
        <v>455</v>
      </c>
      <c r="H52" t="s">
        <v>225</v>
      </c>
      <c r="I52" t="s">
        <v>224</v>
      </c>
      <c r="J52">
        <v>123840</v>
      </c>
      <c r="K52" t="s">
        <v>236</v>
      </c>
      <c r="L52" t="s">
        <v>454</v>
      </c>
      <c r="M52" t="s">
        <v>252</v>
      </c>
      <c r="N52" t="s">
        <v>453</v>
      </c>
      <c r="O52" t="s">
        <v>452</v>
      </c>
      <c r="P52" t="s">
        <v>451</v>
      </c>
      <c r="Q52" t="s">
        <v>3684</v>
      </c>
      <c r="R52" t="s">
        <v>222</v>
      </c>
      <c r="S52" t="s">
        <v>221</v>
      </c>
      <c r="T52" t="s">
        <v>1911</v>
      </c>
      <c r="U52" t="s">
        <v>2555</v>
      </c>
      <c r="W52">
        <v>421250117483</v>
      </c>
      <c r="X52">
        <v>421250117527</v>
      </c>
    </row>
    <row r="53" spans="1:24" hidden="1" x14ac:dyDescent="0.25">
      <c r="A53">
        <v>99234</v>
      </c>
      <c r="B53">
        <v>261727</v>
      </c>
      <c r="C53" t="s">
        <v>15</v>
      </c>
      <c r="D53" t="s">
        <v>233</v>
      </c>
      <c r="E53">
        <v>999979500</v>
      </c>
      <c r="F53" t="s">
        <v>311</v>
      </c>
      <c r="G53" t="s">
        <v>310</v>
      </c>
      <c r="H53" t="s">
        <v>254</v>
      </c>
      <c r="I53" t="s">
        <v>224</v>
      </c>
      <c r="J53">
        <v>131416.75</v>
      </c>
      <c r="K53" t="s">
        <v>35</v>
      </c>
      <c r="L53" t="s">
        <v>309</v>
      </c>
      <c r="M53" t="s">
        <v>308</v>
      </c>
      <c r="N53">
        <v>185</v>
      </c>
      <c r="O53" t="s">
        <v>307</v>
      </c>
      <c r="P53" t="s">
        <v>306</v>
      </c>
      <c r="Q53" t="s">
        <v>3683</v>
      </c>
      <c r="R53" t="s">
        <v>222</v>
      </c>
      <c r="S53" t="s">
        <v>221</v>
      </c>
      <c r="T53" t="s">
        <v>948</v>
      </c>
      <c r="U53" t="s">
        <v>3585</v>
      </c>
      <c r="W53" t="s">
        <v>3619</v>
      </c>
      <c r="X53" t="s">
        <v>3619</v>
      </c>
    </row>
    <row r="54" spans="1:24" hidden="1" x14ac:dyDescent="0.25">
      <c r="A54">
        <v>99234</v>
      </c>
      <c r="B54">
        <v>261727</v>
      </c>
      <c r="C54" t="s">
        <v>15</v>
      </c>
      <c r="D54" t="s">
        <v>233</v>
      </c>
      <c r="E54">
        <v>999883858</v>
      </c>
      <c r="F54" t="s">
        <v>1024</v>
      </c>
      <c r="G54" t="s">
        <v>1023</v>
      </c>
      <c r="H54" t="s">
        <v>225</v>
      </c>
      <c r="I54" t="s">
        <v>224</v>
      </c>
      <c r="J54">
        <v>54400</v>
      </c>
      <c r="K54" t="s">
        <v>68</v>
      </c>
      <c r="L54" t="s">
        <v>470</v>
      </c>
      <c r="M54" t="s">
        <v>1022</v>
      </c>
      <c r="N54" t="s">
        <v>1021</v>
      </c>
      <c r="O54" t="s">
        <v>1020</v>
      </c>
      <c r="P54" t="s">
        <v>1019</v>
      </c>
      <c r="Q54" t="s">
        <v>3682</v>
      </c>
      <c r="R54" t="s">
        <v>222</v>
      </c>
      <c r="S54" t="s">
        <v>234</v>
      </c>
      <c r="T54" t="s">
        <v>1118</v>
      </c>
      <c r="U54" t="s">
        <v>2554</v>
      </c>
      <c r="W54" t="s">
        <v>2553</v>
      </c>
    </row>
    <row r="55" spans="1:24" hidden="1" x14ac:dyDescent="0.25">
      <c r="A55">
        <v>99234</v>
      </c>
      <c r="B55">
        <v>261727</v>
      </c>
      <c r="C55" t="s">
        <v>15</v>
      </c>
      <c r="D55" t="s">
        <v>233</v>
      </c>
      <c r="E55">
        <v>999986387</v>
      </c>
      <c r="F55" t="s">
        <v>1221</v>
      </c>
      <c r="G55" t="s">
        <v>510</v>
      </c>
      <c r="H55" t="s">
        <v>225</v>
      </c>
      <c r="I55" t="s">
        <v>224</v>
      </c>
      <c r="J55">
        <v>44505.8</v>
      </c>
      <c r="K55" t="s">
        <v>57</v>
      </c>
      <c r="L55" t="s">
        <v>1220</v>
      </c>
      <c r="M55" t="s">
        <v>428</v>
      </c>
      <c r="N55">
        <v>8007</v>
      </c>
      <c r="O55" t="s">
        <v>1219</v>
      </c>
      <c r="P55" t="s">
        <v>1218</v>
      </c>
      <c r="Q55" t="s">
        <v>3681</v>
      </c>
      <c r="R55" t="s">
        <v>222</v>
      </c>
      <c r="S55" t="s">
        <v>234</v>
      </c>
      <c r="T55" t="s">
        <v>1327</v>
      </c>
      <c r="U55" t="s">
        <v>1326</v>
      </c>
      <c r="W55" t="s">
        <v>2196</v>
      </c>
      <c r="X55" t="s">
        <v>3680</v>
      </c>
    </row>
    <row r="56" spans="1:24" hidden="1" x14ac:dyDescent="0.25">
      <c r="A56">
        <v>99234</v>
      </c>
      <c r="B56">
        <v>261727</v>
      </c>
      <c r="C56" t="s">
        <v>15</v>
      </c>
      <c r="D56" t="s">
        <v>233</v>
      </c>
      <c r="E56">
        <v>999975814</v>
      </c>
      <c r="F56" t="s">
        <v>759</v>
      </c>
      <c r="G56" t="s">
        <v>758</v>
      </c>
      <c r="H56" t="s">
        <v>225</v>
      </c>
      <c r="I56" t="s">
        <v>224</v>
      </c>
      <c r="J56">
        <v>213600</v>
      </c>
      <c r="K56" t="s">
        <v>332</v>
      </c>
      <c r="L56" t="s">
        <v>757</v>
      </c>
      <c r="M56" t="s">
        <v>412</v>
      </c>
      <c r="N56">
        <v>313</v>
      </c>
      <c r="O56" t="s">
        <v>756</v>
      </c>
      <c r="P56" t="s">
        <v>755</v>
      </c>
      <c r="Q56" t="s">
        <v>3679</v>
      </c>
      <c r="R56" t="s">
        <v>222</v>
      </c>
      <c r="S56" t="s">
        <v>221</v>
      </c>
      <c r="T56" t="s">
        <v>3678</v>
      </c>
      <c r="U56" t="s">
        <v>3677</v>
      </c>
      <c r="W56">
        <v>4722850077</v>
      </c>
      <c r="X56">
        <v>4722850078</v>
      </c>
    </row>
    <row r="57" spans="1:24" hidden="1" x14ac:dyDescent="0.25">
      <c r="A57">
        <v>99234</v>
      </c>
      <c r="B57">
        <v>261727</v>
      </c>
      <c r="C57" t="s">
        <v>15</v>
      </c>
      <c r="D57" t="s">
        <v>226</v>
      </c>
      <c r="E57">
        <v>999887059</v>
      </c>
      <c r="F57" t="s">
        <v>23</v>
      </c>
      <c r="G57" t="s">
        <v>387</v>
      </c>
      <c r="H57" t="s">
        <v>225</v>
      </c>
      <c r="I57" t="s">
        <v>224</v>
      </c>
      <c r="J57">
        <v>519655.4</v>
      </c>
      <c r="K57" t="s">
        <v>24</v>
      </c>
      <c r="L57" t="s">
        <v>386</v>
      </c>
      <c r="M57" t="s">
        <v>385</v>
      </c>
      <c r="N57">
        <v>2080</v>
      </c>
      <c r="O57" t="s">
        <v>384</v>
      </c>
      <c r="P57" t="s">
        <v>383</v>
      </c>
      <c r="Q57" t="s">
        <v>3676</v>
      </c>
      <c r="R57" t="s">
        <v>222</v>
      </c>
      <c r="S57" t="s">
        <v>234</v>
      </c>
      <c r="T57" t="s">
        <v>3675</v>
      </c>
      <c r="U57" t="s">
        <v>2596</v>
      </c>
      <c r="W57" t="s">
        <v>3621</v>
      </c>
      <c r="X57" t="s">
        <v>1922</v>
      </c>
    </row>
    <row r="58" spans="1:24" hidden="1" x14ac:dyDescent="0.25">
      <c r="A58">
        <v>99234</v>
      </c>
      <c r="B58">
        <v>261727</v>
      </c>
      <c r="C58" t="s">
        <v>15</v>
      </c>
      <c r="D58" t="s">
        <v>233</v>
      </c>
      <c r="E58">
        <v>999989782</v>
      </c>
      <c r="F58" t="s">
        <v>643</v>
      </c>
      <c r="G58" t="s">
        <v>642</v>
      </c>
      <c r="H58" t="s">
        <v>225</v>
      </c>
      <c r="I58" t="s">
        <v>224</v>
      </c>
      <c r="J58">
        <v>192720</v>
      </c>
      <c r="K58" t="s">
        <v>245</v>
      </c>
      <c r="L58" t="s">
        <v>641</v>
      </c>
      <c r="M58" t="s">
        <v>402</v>
      </c>
      <c r="N58" t="s">
        <v>640</v>
      </c>
      <c r="O58" t="s">
        <v>639</v>
      </c>
      <c r="P58" t="s">
        <v>638</v>
      </c>
      <c r="Q58" t="s">
        <v>3674</v>
      </c>
      <c r="R58" t="s">
        <v>222</v>
      </c>
      <c r="S58" t="s">
        <v>278</v>
      </c>
      <c r="T58" t="s">
        <v>584</v>
      </c>
      <c r="U58" t="s">
        <v>2552</v>
      </c>
      <c r="W58">
        <v>31503635730</v>
      </c>
      <c r="X58">
        <v>31503635730</v>
      </c>
    </row>
    <row r="59" spans="1:24" hidden="1" x14ac:dyDescent="0.25">
      <c r="A59">
        <v>99234</v>
      </c>
      <c r="B59">
        <v>261727</v>
      </c>
      <c r="C59" t="s">
        <v>15</v>
      </c>
      <c r="D59" t="s">
        <v>233</v>
      </c>
      <c r="E59">
        <v>996838155</v>
      </c>
      <c r="F59" t="s">
        <v>2551</v>
      </c>
      <c r="G59" t="s">
        <v>2550</v>
      </c>
      <c r="H59" t="s">
        <v>254</v>
      </c>
      <c r="I59" t="s">
        <v>224</v>
      </c>
      <c r="J59">
        <v>142392</v>
      </c>
      <c r="K59" t="s">
        <v>465</v>
      </c>
      <c r="L59" t="s">
        <v>2549</v>
      </c>
      <c r="M59" t="s">
        <v>464</v>
      </c>
      <c r="N59">
        <v>1000</v>
      </c>
      <c r="O59" t="s">
        <v>2548</v>
      </c>
      <c r="P59" t="s">
        <v>2547</v>
      </c>
      <c r="Q59" t="s">
        <v>3673</v>
      </c>
      <c r="R59" t="s">
        <v>222</v>
      </c>
      <c r="S59" t="s">
        <v>278</v>
      </c>
      <c r="T59" t="s">
        <v>959</v>
      </c>
      <c r="U59" t="s">
        <v>2513</v>
      </c>
      <c r="W59" t="s">
        <v>3672</v>
      </c>
      <c r="X59" t="s">
        <v>3672</v>
      </c>
    </row>
    <row r="60" spans="1:24" hidden="1" x14ac:dyDescent="0.25">
      <c r="A60">
        <v>99234</v>
      </c>
      <c r="B60">
        <v>261727</v>
      </c>
      <c r="C60" t="s">
        <v>15</v>
      </c>
      <c r="D60" t="s">
        <v>233</v>
      </c>
      <c r="E60">
        <v>999923240</v>
      </c>
      <c r="F60" t="s">
        <v>522</v>
      </c>
      <c r="G60" t="s">
        <v>448</v>
      </c>
      <c r="H60" t="s">
        <v>225</v>
      </c>
      <c r="I60" t="s">
        <v>224</v>
      </c>
      <c r="J60">
        <v>124392</v>
      </c>
      <c r="K60" t="s">
        <v>462</v>
      </c>
      <c r="L60" t="s">
        <v>521</v>
      </c>
      <c r="M60" t="s">
        <v>461</v>
      </c>
      <c r="N60">
        <v>1000</v>
      </c>
      <c r="O60" t="s">
        <v>520</v>
      </c>
      <c r="P60" t="s">
        <v>519</v>
      </c>
      <c r="Q60" t="s">
        <v>3671</v>
      </c>
      <c r="R60" t="s">
        <v>222</v>
      </c>
      <c r="S60" t="s">
        <v>278</v>
      </c>
      <c r="T60" t="s">
        <v>996</v>
      </c>
      <c r="U60" t="s">
        <v>2833</v>
      </c>
      <c r="W60" t="s">
        <v>2546</v>
      </c>
      <c r="X60" t="s">
        <v>2545</v>
      </c>
    </row>
    <row r="61" spans="1:24" hidden="1" x14ac:dyDescent="0.25">
      <c r="A61">
        <v>99234</v>
      </c>
      <c r="B61">
        <v>261727</v>
      </c>
      <c r="C61" t="s">
        <v>15</v>
      </c>
      <c r="D61" t="s">
        <v>233</v>
      </c>
      <c r="E61">
        <v>999981828</v>
      </c>
      <c r="F61" t="s">
        <v>1446</v>
      </c>
      <c r="G61" t="s">
        <v>1445</v>
      </c>
      <c r="H61" t="s">
        <v>225</v>
      </c>
      <c r="I61" t="s">
        <v>224</v>
      </c>
      <c r="J61">
        <v>179226</v>
      </c>
      <c r="K61" t="s">
        <v>113</v>
      </c>
      <c r="L61" t="s">
        <v>1444</v>
      </c>
      <c r="M61" t="s">
        <v>331</v>
      </c>
      <c r="N61">
        <v>30167</v>
      </c>
      <c r="O61" t="s">
        <v>1443</v>
      </c>
      <c r="P61" t="s">
        <v>1442</v>
      </c>
      <c r="Q61" t="s">
        <v>3670</v>
      </c>
      <c r="R61" t="s">
        <v>222</v>
      </c>
      <c r="S61" t="s">
        <v>221</v>
      </c>
      <c r="T61" t="s">
        <v>950</v>
      </c>
      <c r="U61" t="s">
        <v>1624</v>
      </c>
      <c r="W61">
        <v>495117628159</v>
      </c>
      <c r="X61">
        <v>495117628290</v>
      </c>
    </row>
    <row r="62" spans="1:24" hidden="1" x14ac:dyDescent="0.25">
      <c r="A62">
        <v>93528</v>
      </c>
      <c r="B62">
        <v>218041</v>
      </c>
      <c r="C62" t="s">
        <v>144</v>
      </c>
      <c r="D62" t="s">
        <v>233</v>
      </c>
      <c r="E62">
        <v>999949527</v>
      </c>
      <c r="F62" t="s">
        <v>2968</v>
      </c>
      <c r="G62" t="s">
        <v>2197</v>
      </c>
      <c r="H62" t="s">
        <v>232</v>
      </c>
      <c r="I62" t="s">
        <v>224</v>
      </c>
      <c r="J62">
        <v>199924.5</v>
      </c>
      <c r="K62" t="s">
        <v>57</v>
      </c>
      <c r="L62" t="s">
        <v>2967</v>
      </c>
      <c r="M62" t="s">
        <v>260</v>
      </c>
      <c r="N62">
        <v>28042</v>
      </c>
      <c r="O62" t="s">
        <v>2966</v>
      </c>
      <c r="Q62" t="s">
        <v>3668</v>
      </c>
      <c r="R62" t="s">
        <v>222</v>
      </c>
      <c r="S62" t="s">
        <v>234</v>
      </c>
      <c r="T62" t="s">
        <v>414</v>
      </c>
      <c r="U62" t="s">
        <v>1539</v>
      </c>
      <c r="W62" t="s">
        <v>3667</v>
      </c>
    </row>
    <row r="63" spans="1:24" hidden="1" x14ac:dyDescent="0.25">
      <c r="A63">
        <v>93528</v>
      </c>
      <c r="B63">
        <v>218041</v>
      </c>
      <c r="C63" t="s">
        <v>144</v>
      </c>
      <c r="D63" t="s">
        <v>233</v>
      </c>
      <c r="E63">
        <v>997699806</v>
      </c>
      <c r="F63" t="s">
        <v>3666</v>
      </c>
      <c r="G63" t="s">
        <v>3665</v>
      </c>
      <c r="H63" t="s">
        <v>232</v>
      </c>
      <c r="I63" t="s">
        <v>224</v>
      </c>
      <c r="J63">
        <v>251880</v>
      </c>
      <c r="K63" t="s">
        <v>95</v>
      </c>
      <c r="L63" t="s">
        <v>3664</v>
      </c>
      <c r="M63" t="s">
        <v>1407</v>
      </c>
      <c r="N63" t="s">
        <v>3663</v>
      </c>
      <c r="O63" t="s">
        <v>3662</v>
      </c>
      <c r="Q63" t="s">
        <v>3661</v>
      </c>
      <c r="R63" t="s">
        <v>222</v>
      </c>
      <c r="S63" t="s">
        <v>234</v>
      </c>
      <c r="T63" t="s">
        <v>1881</v>
      </c>
      <c r="U63" t="s">
        <v>3660</v>
      </c>
      <c r="W63" t="s">
        <v>3659</v>
      </c>
      <c r="X63" t="s">
        <v>3658</v>
      </c>
    </row>
    <row r="64" spans="1:24" hidden="1" x14ac:dyDescent="0.25">
      <c r="A64">
        <v>93528</v>
      </c>
      <c r="B64">
        <v>218041</v>
      </c>
      <c r="C64" t="s">
        <v>144</v>
      </c>
      <c r="D64" t="s">
        <v>226</v>
      </c>
      <c r="E64">
        <v>951262220</v>
      </c>
      <c r="F64" t="s">
        <v>34</v>
      </c>
      <c r="G64" t="s">
        <v>1707</v>
      </c>
      <c r="H64" t="s">
        <v>232</v>
      </c>
      <c r="I64" t="s">
        <v>224</v>
      </c>
      <c r="K64" t="s">
        <v>35</v>
      </c>
      <c r="L64" t="s">
        <v>1587</v>
      </c>
      <c r="M64" t="s">
        <v>308</v>
      </c>
      <c r="N64">
        <v>195</v>
      </c>
      <c r="O64" t="s">
        <v>1893</v>
      </c>
      <c r="P64" t="s">
        <v>1892</v>
      </c>
      <c r="Q64" t="s">
        <v>3657</v>
      </c>
      <c r="R64" t="s">
        <v>222</v>
      </c>
      <c r="S64" t="s">
        <v>234</v>
      </c>
      <c r="T64" t="s">
        <v>1633</v>
      </c>
      <c r="U64" t="s">
        <v>3167</v>
      </c>
      <c r="W64">
        <v>390641504448</v>
      </c>
    </row>
    <row r="65" spans="1:24" hidden="1" x14ac:dyDescent="0.25">
      <c r="A65">
        <v>93528</v>
      </c>
      <c r="B65">
        <v>218041</v>
      </c>
      <c r="C65" t="s">
        <v>144</v>
      </c>
      <c r="D65" t="s">
        <v>233</v>
      </c>
      <c r="E65">
        <v>999984059</v>
      </c>
      <c r="F65" t="s">
        <v>267</v>
      </c>
      <c r="G65" t="s">
        <v>266</v>
      </c>
      <c r="H65" t="s">
        <v>254</v>
      </c>
      <c r="I65" t="s">
        <v>224</v>
      </c>
      <c r="J65">
        <v>250688.5</v>
      </c>
      <c r="K65" t="s">
        <v>113</v>
      </c>
      <c r="L65" t="s">
        <v>265</v>
      </c>
      <c r="M65" t="s">
        <v>264</v>
      </c>
      <c r="N65">
        <v>80686</v>
      </c>
      <c r="O65" t="s">
        <v>263</v>
      </c>
      <c r="P65" t="s">
        <v>262</v>
      </c>
      <c r="Q65" t="s">
        <v>3656</v>
      </c>
      <c r="R65" t="s">
        <v>222</v>
      </c>
      <c r="S65" t="s">
        <v>234</v>
      </c>
      <c r="T65" t="s">
        <v>487</v>
      </c>
      <c r="U65" t="s">
        <v>486</v>
      </c>
      <c r="W65" t="s">
        <v>1037</v>
      </c>
      <c r="X65" t="s">
        <v>403</v>
      </c>
    </row>
    <row r="66" spans="1:24" hidden="1" x14ac:dyDescent="0.25">
      <c r="A66">
        <v>93528</v>
      </c>
      <c r="B66">
        <v>218041</v>
      </c>
      <c r="C66" t="s">
        <v>144</v>
      </c>
      <c r="D66" t="s">
        <v>233</v>
      </c>
      <c r="E66">
        <v>998197513</v>
      </c>
      <c r="F66" t="s">
        <v>3631</v>
      </c>
      <c r="G66" t="s">
        <v>3630</v>
      </c>
      <c r="H66" t="s">
        <v>232</v>
      </c>
      <c r="I66" t="s">
        <v>224</v>
      </c>
      <c r="J66">
        <v>121515</v>
      </c>
      <c r="K66" t="s">
        <v>35</v>
      </c>
      <c r="L66" t="s">
        <v>3629</v>
      </c>
      <c r="M66" t="s">
        <v>308</v>
      </c>
      <c r="N66">
        <v>138</v>
      </c>
      <c r="P66" t="s">
        <v>3628</v>
      </c>
      <c r="Q66" t="s">
        <v>3655</v>
      </c>
      <c r="R66" t="s">
        <v>222</v>
      </c>
      <c r="S66" t="s">
        <v>234</v>
      </c>
      <c r="T66" t="s">
        <v>3654</v>
      </c>
      <c r="U66" t="s">
        <v>3160</v>
      </c>
      <c r="W66" t="s">
        <v>3653</v>
      </c>
      <c r="X66" t="s">
        <v>3652</v>
      </c>
    </row>
    <row r="67" spans="1:24" hidden="1" x14ac:dyDescent="0.25">
      <c r="A67">
        <v>93528</v>
      </c>
      <c r="B67">
        <v>218041</v>
      </c>
      <c r="C67" t="s">
        <v>144</v>
      </c>
      <c r="D67" t="s">
        <v>233</v>
      </c>
      <c r="E67">
        <v>999949721</v>
      </c>
      <c r="F67" t="s">
        <v>882</v>
      </c>
      <c r="G67" t="s">
        <v>881</v>
      </c>
      <c r="H67" t="s">
        <v>232</v>
      </c>
      <c r="I67" t="s">
        <v>224</v>
      </c>
      <c r="J67">
        <v>897821</v>
      </c>
      <c r="K67" t="s">
        <v>35</v>
      </c>
      <c r="L67" t="s">
        <v>880</v>
      </c>
      <c r="M67" t="s">
        <v>308</v>
      </c>
      <c r="N67">
        <v>131</v>
      </c>
      <c r="O67" t="s">
        <v>879</v>
      </c>
      <c r="Q67" t="s">
        <v>3651</v>
      </c>
      <c r="R67" t="s">
        <v>222</v>
      </c>
      <c r="S67" t="s">
        <v>234</v>
      </c>
      <c r="T67" t="s">
        <v>1633</v>
      </c>
      <c r="U67" t="s">
        <v>3167</v>
      </c>
      <c r="W67">
        <v>390641504448</v>
      </c>
      <c r="X67">
        <v>390641503156</v>
      </c>
    </row>
    <row r="68" spans="1:24" hidden="1" x14ac:dyDescent="0.25">
      <c r="A68">
        <v>93528</v>
      </c>
      <c r="B68">
        <v>218041</v>
      </c>
      <c r="C68" t="s">
        <v>144</v>
      </c>
      <c r="D68" t="s">
        <v>233</v>
      </c>
      <c r="E68">
        <v>998396460</v>
      </c>
      <c r="F68" t="s">
        <v>2872</v>
      </c>
      <c r="G68" t="s">
        <v>2871</v>
      </c>
      <c r="H68" t="s">
        <v>232</v>
      </c>
      <c r="I68" t="s">
        <v>224</v>
      </c>
      <c r="J68">
        <v>178691</v>
      </c>
      <c r="K68" t="s">
        <v>68</v>
      </c>
      <c r="L68" t="s">
        <v>2870</v>
      </c>
      <c r="M68" t="s">
        <v>2869</v>
      </c>
      <c r="N68" t="s">
        <v>2868</v>
      </c>
      <c r="O68" t="s">
        <v>2867</v>
      </c>
      <c r="Q68" t="s">
        <v>3650</v>
      </c>
      <c r="R68" t="s">
        <v>222</v>
      </c>
      <c r="S68" t="s">
        <v>234</v>
      </c>
      <c r="T68" t="s">
        <v>1268</v>
      </c>
      <c r="U68" t="s">
        <v>1260</v>
      </c>
      <c r="W68" t="s">
        <v>3230</v>
      </c>
      <c r="X68" t="s">
        <v>3229</v>
      </c>
    </row>
    <row r="69" spans="1:24" hidden="1" x14ac:dyDescent="0.25">
      <c r="A69">
        <v>93528</v>
      </c>
      <c r="B69">
        <v>218041</v>
      </c>
      <c r="C69" t="s">
        <v>144</v>
      </c>
      <c r="D69" t="s">
        <v>233</v>
      </c>
      <c r="E69">
        <v>998763508</v>
      </c>
      <c r="F69" t="s">
        <v>1798</v>
      </c>
      <c r="G69" t="s">
        <v>1797</v>
      </c>
      <c r="H69" t="s">
        <v>232</v>
      </c>
      <c r="I69" t="s">
        <v>224</v>
      </c>
      <c r="J69">
        <v>155850</v>
      </c>
      <c r="K69" t="s">
        <v>35</v>
      </c>
      <c r="L69" t="s">
        <v>1796</v>
      </c>
      <c r="M69" t="s">
        <v>308</v>
      </c>
      <c r="N69">
        <v>189</v>
      </c>
      <c r="O69" t="s">
        <v>1795</v>
      </c>
      <c r="P69" t="s">
        <v>1794</v>
      </c>
      <c r="Q69" t="s">
        <v>3649</v>
      </c>
      <c r="R69" t="s">
        <v>222</v>
      </c>
      <c r="S69" t="s">
        <v>234</v>
      </c>
      <c r="T69" t="s">
        <v>1009</v>
      </c>
      <c r="U69" t="s">
        <v>1418</v>
      </c>
      <c r="W69" t="s">
        <v>2965</v>
      </c>
      <c r="X69" t="s">
        <v>2953</v>
      </c>
    </row>
    <row r="70" spans="1:24" hidden="1" x14ac:dyDescent="0.25">
      <c r="A70">
        <v>93528</v>
      </c>
      <c r="B70">
        <v>218041</v>
      </c>
      <c r="C70" t="s">
        <v>144</v>
      </c>
      <c r="D70" t="s">
        <v>233</v>
      </c>
      <c r="E70">
        <v>997699612</v>
      </c>
      <c r="F70" t="s">
        <v>3648</v>
      </c>
      <c r="G70" t="s">
        <v>2974</v>
      </c>
      <c r="H70" t="s">
        <v>232</v>
      </c>
      <c r="I70" t="s">
        <v>224</v>
      </c>
      <c r="J70">
        <v>140400</v>
      </c>
      <c r="K70" t="s">
        <v>113</v>
      </c>
      <c r="L70" t="s">
        <v>3647</v>
      </c>
      <c r="M70" t="s">
        <v>2346</v>
      </c>
      <c r="N70">
        <v>90491</v>
      </c>
      <c r="O70" t="s">
        <v>3646</v>
      </c>
      <c r="Q70" t="s">
        <v>3645</v>
      </c>
      <c r="R70" t="s">
        <v>222</v>
      </c>
      <c r="S70" t="s">
        <v>234</v>
      </c>
      <c r="T70" t="s">
        <v>242</v>
      </c>
      <c r="U70" t="s">
        <v>3644</v>
      </c>
      <c r="W70" t="s">
        <v>3643</v>
      </c>
      <c r="X70" t="s">
        <v>3642</v>
      </c>
    </row>
    <row r="71" spans="1:24" hidden="1" x14ac:dyDescent="0.25">
      <c r="A71">
        <v>93528</v>
      </c>
      <c r="B71">
        <v>218041</v>
      </c>
      <c r="C71" t="s">
        <v>144</v>
      </c>
      <c r="D71" t="s">
        <v>233</v>
      </c>
      <c r="E71">
        <v>888898146</v>
      </c>
      <c r="F71" t="s">
        <v>808</v>
      </c>
      <c r="G71" t="s">
        <v>807</v>
      </c>
      <c r="H71" t="s">
        <v>239</v>
      </c>
      <c r="I71" t="s">
        <v>224</v>
      </c>
      <c r="J71">
        <v>282000</v>
      </c>
      <c r="K71" t="s">
        <v>68</v>
      </c>
      <c r="L71" t="s">
        <v>806</v>
      </c>
      <c r="M71" t="s">
        <v>433</v>
      </c>
      <c r="N71" t="s">
        <v>805</v>
      </c>
      <c r="O71" t="s">
        <v>804</v>
      </c>
      <c r="P71" t="s">
        <v>803</v>
      </c>
      <c r="Q71" t="s">
        <v>3641</v>
      </c>
      <c r="R71" t="s">
        <v>222</v>
      </c>
      <c r="S71" t="s">
        <v>234</v>
      </c>
      <c r="T71" t="s">
        <v>546</v>
      </c>
      <c r="U71" t="s">
        <v>877</v>
      </c>
      <c r="W71" t="s">
        <v>1212</v>
      </c>
      <c r="X71" t="s">
        <v>1385</v>
      </c>
    </row>
    <row r="72" spans="1:24" hidden="1" x14ac:dyDescent="0.25">
      <c r="A72">
        <v>93528</v>
      </c>
      <c r="B72">
        <v>218041</v>
      </c>
      <c r="C72" t="s">
        <v>144</v>
      </c>
      <c r="D72" t="s">
        <v>233</v>
      </c>
      <c r="E72">
        <v>998555734</v>
      </c>
      <c r="F72" t="s">
        <v>3443</v>
      </c>
      <c r="G72" t="s">
        <v>3442</v>
      </c>
      <c r="H72" t="s">
        <v>232</v>
      </c>
      <c r="I72" t="s">
        <v>224</v>
      </c>
      <c r="J72">
        <v>138240</v>
      </c>
      <c r="K72" t="s">
        <v>57</v>
      </c>
      <c r="L72" t="s">
        <v>3441</v>
      </c>
      <c r="M72" t="s">
        <v>1406</v>
      </c>
      <c r="N72">
        <v>47002</v>
      </c>
      <c r="O72" t="s">
        <v>3440</v>
      </c>
      <c r="Q72" t="s">
        <v>3640</v>
      </c>
      <c r="R72" t="s">
        <v>222</v>
      </c>
      <c r="S72" t="s">
        <v>234</v>
      </c>
      <c r="T72" t="s">
        <v>390</v>
      </c>
      <c r="U72" t="s">
        <v>3639</v>
      </c>
      <c r="W72" t="s">
        <v>3638</v>
      </c>
      <c r="X72" t="s">
        <v>3637</v>
      </c>
    </row>
    <row r="73" spans="1:24" hidden="1" x14ac:dyDescent="0.25">
      <c r="A73">
        <v>93528</v>
      </c>
      <c r="B73">
        <v>218041</v>
      </c>
      <c r="C73" t="s">
        <v>144</v>
      </c>
      <c r="D73" t="s">
        <v>233</v>
      </c>
      <c r="E73">
        <v>999987745</v>
      </c>
      <c r="F73" t="s">
        <v>352</v>
      </c>
      <c r="G73" t="s">
        <v>351</v>
      </c>
      <c r="H73" t="s">
        <v>225</v>
      </c>
      <c r="I73" t="s">
        <v>224</v>
      </c>
      <c r="J73">
        <v>417040</v>
      </c>
      <c r="K73" t="s">
        <v>35</v>
      </c>
      <c r="L73" t="s">
        <v>350</v>
      </c>
      <c r="M73" t="s">
        <v>308</v>
      </c>
      <c r="N73">
        <v>185</v>
      </c>
      <c r="O73" t="s">
        <v>349</v>
      </c>
      <c r="P73" t="s">
        <v>348</v>
      </c>
      <c r="Q73" t="s">
        <v>3636</v>
      </c>
      <c r="R73" t="s">
        <v>222</v>
      </c>
      <c r="S73" t="s">
        <v>221</v>
      </c>
      <c r="T73" t="s">
        <v>2162</v>
      </c>
      <c r="U73" t="s">
        <v>2034</v>
      </c>
      <c r="W73" t="s">
        <v>3582</v>
      </c>
      <c r="X73" t="s">
        <v>2595</v>
      </c>
    </row>
    <row r="74" spans="1:24" hidden="1" x14ac:dyDescent="0.25">
      <c r="A74">
        <v>93528</v>
      </c>
      <c r="B74">
        <v>218041</v>
      </c>
      <c r="C74" t="s">
        <v>144</v>
      </c>
      <c r="D74" t="s">
        <v>233</v>
      </c>
      <c r="E74">
        <v>999649021</v>
      </c>
      <c r="F74" t="s">
        <v>1520</v>
      </c>
      <c r="G74" t="s">
        <v>1519</v>
      </c>
      <c r="H74" t="s">
        <v>254</v>
      </c>
      <c r="I74" t="s">
        <v>224</v>
      </c>
      <c r="J74">
        <v>228000</v>
      </c>
      <c r="K74" t="s">
        <v>35</v>
      </c>
      <c r="L74" t="s">
        <v>1518</v>
      </c>
      <c r="M74" t="s">
        <v>1517</v>
      </c>
      <c r="N74">
        <v>80014</v>
      </c>
      <c r="O74" t="s">
        <v>1516</v>
      </c>
      <c r="Q74" t="s">
        <v>3635</v>
      </c>
      <c r="R74" t="s">
        <v>222</v>
      </c>
      <c r="S74" t="s">
        <v>234</v>
      </c>
      <c r="T74" t="s">
        <v>813</v>
      </c>
      <c r="U74" t="s">
        <v>3634</v>
      </c>
      <c r="W74" t="s">
        <v>3633</v>
      </c>
      <c r="X74" t="s">
        <v>3632</v>
      </c>
    </row>
    <row r="75" spans="1:24" hidden="1" x14ac:dyDescent="0.25">
      <c r="A75">
        <v>192052</v>
      </c>
      <c r="B75">
        <v>608174</v>
      </c>
      <c r="C75" t="s">
        <v>118</v>
      </c>
      <c r="D75" t="s">
        <v>233</v>
      </c>
      <c r="E75">
        <v>998241357</v>
      </c>
      <c r="F75" t="s">
        <v>3102</v>
      </c>
      <c r="G75" t="s">
        <v>3101</v>
      </c>
      <c r="H75" t="s">
        <v>230</v>
      </c>
      <c r="I75" t="s">
        <v>224</v>
      </c>
      <c r="J75">
        <v>1580912.14</v>
      </c>
      <c r="K75" t="s">
        <v>223</v>
      </c>
      <c r="L75" t="s">
        <v>3100</v>
      </c>
      <c r="M75" t="s">
        <v>392</v>
      </c>
      <c r="N75" t="s">
        <v>3099</v>
      </c>
      <c r="O75" t="s">
        <v>3098</v>
      </c>
      <c r="Q75" t="s">
        <v>3580</v>
      </c>
      <c r="R75" t="s">
        <v>222</v>
      </c>
      <c r="S75" t="s">
        <v>234</v>
      </c>
      <c r="T75" t="s">
        <v>1577</v>
      </c>
      <c r="U75" t="s">
        <v>3579</v>
      </c>
      <c r="W75">
        <v>358405468883</v>
      </c>
    </row>
    <row r="76" spans="1:24" hidden="1" x14ac:dyDescent="0.25">
      <c r="A76">
        <v>192052</v>
      </c>
      <c r="B76">
        <v>608174</v>
      </c>
      <c r="C76" t="s">
        <v>118</v>
      </c>
      <c r="D76" t="s">
        <v>233</v>
      </c>
      <c r="E76">
        <v>952213790</v>
      </c>
      <c r="F76" t="s">
        <v>3093</v>
      </c>
      <c r="G76" t="s">
        <v>3092</v>
      </c>
      <c r="H76" t="s">
        <v>230</v>
      </c>
      <c r="I76" t="s">
        <v>224</v>
      </c>
      <c r="J76">
        <v>493589.75</v>
      </c>
      <c r="K76" t="s">
        <v>229</v>
      </c>
      <c r="L76" t="s">
        <v>3091</v>
      </c>
      <c r="M76" t="s">
        <v>228</v>
      </c>
      <c r="N76">
        <v>60117</v>
      </c>
      <c r="O76" t="s">
        <v>3090</v>
      </c>
      <c r="Q76" t="s">
        <v>3578</v>
      </c>
      <c r="R76" t="s">
        <v>222</v>
      </c>
      <c r="S76" t="s">
        <v>234</v>
      </c>
      <c r="T76" t="s">
        <v>509</v>
      </c>
      <c r="U76" t="s">
        <v>3577</v>
      </c>
      <c r="W76" t="s">
        <v>3576</v>
      </c>
    </row>
    <row r="77" spans="1:24" hidden="1" x14ac:dyDescent="0.25">
      <c r="A77">
        <v>192052</v>
      </c>
      <c r="B77">
        <v>608174</v>
      </c>
      <c r="C77" t="s">
        <v>118</v>
      </c>
      <c r="D77" t="s">
        <v>226</v>
      </c>
      <c r="E77">
        <v>999827307</v>
      </c>
      <c r="F77" t="s">
        <v>125</v>
      </c>
      <c r="G77" t="s">
        <v>1356</v>
      </c>
      <c r="H77" t="s">
        <v>254</v>
      </c>
      <c r="I77" t="s">
        <v>224</v>
      </c>
      <c r="J77">
        <v>7239377.1100000003</v>
      </c>
      <c r="K77" t="s">
        <v>126</v>
      </c>
      <c r="L77" t="s">
        <v>1355</v>
      </c>
      <c r="M77" t="s">
        <v>268</v>
      </c>
      <c r="N77">
        <v>10177</v>
      </c>
      <c r="O77" t="s">
        <v>1354</v>
      </c>
      <c r="P77" t="s">
        <v>1353</v>
      </c>
      <c r="Q77" t="s">
        <v>3575</v>
      </c>
      <c r="R77" t="s">
        <v>222</v>
      </c>
      <c r="S77" t="s">
        <v>227</v>
      </c>
      <c r="T77" t="s">
        <v>1052</v>
      </c>
      <c r="U77" t="s">
        <v>1352</v>
      </c>
      <c r="W77" t="s">
        <v>2952</v>
      </c>
      <c r="X77" t="s">
        <v>2149</v>
      </c>
    </row>
    <row r="78" spans="1:24" hidden="1" x14ac:dyDescent="0.25">
      <c r="A78">
        <v>192052</v>
      </c>
      <c r="B78">
        <v>608174</v>
      </c>
      <c r="C78" t="s">
        <v>118</v>
      </c>
      <c r="D78" t="s">
        <v>233</v>
      </c>
      <c r="E78">
        <v>999827501</v>
      </c>
      <c r="F78" t="s">
        <v>56</v>
      </c>
      <c r="G78" t="s">
        <v>2205</v>
      </c>
      <c r="H78" t="s">
        <v>230</v>
      </c>
      <c r="I78" t="s">
        <v>224</v>
      </c>
      <c r="J78">
        <v>1580035</v>
      </c>
      <c r="K78" t="s">
        <v>57</v>
      </c>
      <c r="L78" t="s">
        <v>2370</v>
      </c>
      <c r="M78" t="s">
        <v>260</v>
      </c>
      <c r="N78">
        <v>28071</v>
      </c>
      <c r="O78" t="s">
        <v>2369</v>
      </c>
      <c r="Q78" t="s">
        <v>3574</v>
      </c>
      <c r="R78" t="s">
        <v>222</v>
      </c>
      <c r="S78" t="s">
        <v>234</v>
      </c>
      <c r="T78" t="s">
        <v>3573</v>
      </c>
      <c r="U78" t="s">
        <v>1676</v>
      </c>
      <c r="W78" t="s">
        <v>3572</v>
      </c>
    </row>
    <row r="79" spans="1:24" hidden="1" x14ac:dyDescent="0.25">
      <c r="A79">
        <v>94732</v>
      </c>
      <c r="B79">
        <v>241598</v>
      </c>
      <c r="C79" t="s">
        <v>27</v>
      </c>
      <c r="D79" t="s">
        <v>233</v>
      </c>
      <c r="E79">
        <v>993020041</v>
      </c>
      <c r="F79" t="s">
        <v>3571</v>
      </c>
      <c r="G79" t="s">
        <v>3325</v>
      </c>
      <c r="H79" t="s">
        <v>232</v>
      </c>
      <c r="I79" t="s">
        <v>224</v>
      </c>
      <c r="K79" t="s">
        <v>113</v>
      </c>
      <c r="L79" t="s">
        <v>3570</v>
      </c>
      <c r="M79" t="s">
        <v>3569</v>
      </c>
      <c r="N79">
        <v>71254</v>
      </c>
      <c r="O79" t="s">
        <v>3568</v>
      </c>
      <c r="P79" t="s">
        <v>3567</v>
      </c>
      <c r="Q79" t="s">
        <v>3566</v>
      </c>
      <c r="R79" t="s">
        <v>222</v>
      </c>
      <c r="S79" t="s">
        <v>234</v>
      </c>
      <c r="T79" t="s">
        <v>700</v>
      </c>
      <c r="U79" t="s">
        <v>3565</v>
      </c>
      <c r="W79" t="s">
        <v>3564</v>
      </c>
      <c r="X79" t="s">
        <v>3563</v>
      </c>
    </row>
    <row r="80" spans="1:24" hidden="1" x14ac:dyDescent="0.25">
      <c r="A80">
        <v>94732</v>
      </c>
      <c r="B80">
        <v>241598</v>
      </c>
      <c r="C80" t="s">
        <v>27</v>
      </c>
      <c r="D80" t="s">
        <v>233</v>
      </c>
      <c r="E80">
        <v>999627875</v>
      </c>
      <c r="F80" t="s">
        <v>583</v>
      </c>
      <c r="G80" t="s">
        <v>582</v>
      </c>
      <c r="H80" t="s">
        <v>254</v>
      </c>
      <c r="I80" t="s">
        <v>224</v>
      </c>
      <c r="J80">
        <v>580070</v>
      </c>
      <c r="K80" t="s">
        <v>250</v>
      </c>
      <c r="L80" t="s">
        <v>581</v>
      </c>
      <c r="M80" t="s">
        <v>313</v>
      </c>
      <c r="N80" t="s">
        <v>580</v>
      </c>
      <c r="O80" t="s">
        <v>579</v>
      </c>
      <c r="P80" t="s">
        <v>578</v>
      </c>
      <c r="Q80" t="s">
        <v>3562</v>
      </c>
      <c r="R80" t="s">
        <v>222</v>
      </c>
      <c r="S80" t="s">
        <v>234</v>
      </c>
      <c r="T80" t="s">
        <v>735</v>
      </c>
      <c r="U80" t="s">
        <v>1227</v>
      </c>
      <c r="W80" t="s">
        <v>3561</v>
      </c>
      <c r="X80" t="s">
        <v>3560</v>
      </c>
    </row>
    <row r="81" spans="1:24" hidden="1" x14ac:dyDescent="0.25">
      <c r="A81">
        <v>94732</v>
      </c>
      <c r="B81">
        <v>241598</v>
      </c>
      <c r="C81" t="s">
        <v>27</v>
      </c>
      <c r="D81" t="s">
        <v>233</v>
      </c>
      <c r="E81">
        <v>999847871</v>
      </c>
      <c r="F81" t="s">
        <v>1317</v>
      </c>
      <c r="G81" t="s">
        <v>1316</v>
      </c>
      <c r="H81" t="s">
        <v>225</v>
      </c>
      <c r="I81" t="s">
        <v>224</v>
      </c>
      <c r="J81">
        <v>242429</v>
      </c>
      <c r="K81" t="s">
        <v>68</v>
      </c>
      <c r="L81" t="s">
        <v>1315</v>
      </c>
      <c r="M81" t="s">
        <v>1314</v>
      </c>
      <c r="N81" t="s">
        <v>1313</v>
      </c>
      <c r="O81" t="s">
        <v>1312</v>
      </c>
      <c r="P81" t="s">
        <v>1311</v>
      </c>
      <c r="Q81" t="s">
        <v>3559</v>
      </c>
      <c r="R81" t="s">
        <v>222</v>
      </c>
      <c r="S81" t="s">
        <v>227</v>
      </c>
      <c r="T81" t="s">
        <v>802</v>
      </c>
      <c r="U81" t="s">
        <v>1310</v>
      </c>
      <c r="W81">
        <v>442392843304</v>
      </c>
      <c r="X81">
        <v>442392843449</v>
      </c>
    </row>
    <row r="82" spans="1:24" hidden="1" x14ac:dyDescent="0.25">
      <c r="A82">
        <v>94732</v>
      </c>
      <c r="B82">
        <v>241598</v>
      </c>
      <c r="C82" t="s">
        <v>27</v>
      </c>
      <c r="D82" t="s">
        <v>233</v>
      </c>
      <c r="E82">
        <v>998984086</v>
      </c>
      <c r="F82" t="s">
        <v>3558</v>
      </c>
      <c r="G82" t="s">
        <v>3557</v>
      </c>
      <c r="H82" t="s">
        <v>232</v>
      </c>
      <c r="I82" t="s">
        <v>224</v>
      </c>
      <c r="J82">
        <v>161580</v>
      </c>
      <c r="K82" t="s">
        <v>364</v>
      </c>
      <c r="L82" t="s">
        <v>3556</v>
      </c>
      <c r="M82" t="s">
        <v>2522</v>
      </c>
      <c r="N82">
        <v>60372</v>
      </c>
      <c r="O82" t="s">
        <v>3555</v>
      </c>
      <c r="Q82" t="s">
        <v>3554</v>
      </c>
      <c r="R82" t="s">
        <v>222</v>
      </c>
      <c r="S82" t="s">
        <v>234</v>
      </c>
      <c r="T82" t="s">
        <v>2909</v>
      </c>
      <c r="U82" t="s">
        <v>1882</v>
      </c>
      <c r="W82" t="s">
        <v>3553</v>
      </c>
      <c r="X82" t="s">
        <v>3552</v>
      </c>
    </row>
    <row r="83" spans="1:24" hidden="1" x14ac:dyDescent="0.25">
      <c r="A83">
        <v>94732</v>
      </c>
      <c r="B83">
        <v>241598</v>
      </c>
      <c r="C83" t="s">
        <v>27</v>
      </c>
      <c r="D83" t="s">
        <v>233</v>
      </c>
      <c r="E83">
        <v>991837902</v>
      </c>
      <c r="F83" t="s">
        <v>3551</v>
      </c>
      <c r="G83" t="s">
        <v>3550</v>
      </c>
      <c r="H83" t="s">
        <v>232</v>
      </c>
      <c r="I83" t="s">
        <v>224</v>
      </c>
      <c r="J83">
        <v>92909.25</v>
      </c>
      <c r="K83" t="s">
        <v>245</v>
      </c>
      <c r="L83" t="s">
        <v>3549</v>
      </c>
      <c r="M83" t="s">
        <v>1775</v>
      </c>
      <c r="N83" t="s">
        <v>3548</v>
      </c>
      <c r="O83" t="s">
        <v>3547</v>
      </c>
      <c r="Q83" t="s">
        <v>3546</v>
      </c>
      <c r="R83" t="s">
        <v>222</v>
      </c>
      <c r="S83" t="s">
        <v>234</v>
      </c>
      <c r="T83" t="s">
        <v>1203</v>
      </c>
      <c r="U83" t="s">
        <v>3545</v>
      </c>
      <c r="W83" t="s">
        <v>3544</v>
      </c>
      <c r="X83" t="s">
        <v>3543</v>
      </c>
    </row>
    <row r="84" spans="1:24" hidden="1" x14ac:dyDescent="0.25">
      <c r="A84">
        <v>94732</v>
      </c>
      <c r="B84">
        <v>241598</v>
      </c>
      <c r="C84" t="s">
        <v>27</v>
      </c>
      <c r="D84" t="s">
        <v>233</v>
      </c>
      <c r="E84">
        <v>999988909</v>
      </c>
      <c r="F84" t="s">
        <v>593</v>
      </c>
      <c r="G84" t="s">
        <v>592</v>
      </c>
      <c r="H84" t="s">
        <v>254</v>
      </c>
      <c r="I84" t="s">
        <v>224</v>
      </c>
      <c r="J84">
        <v>826304</v>
      </c>
      <c r="K84" t="s">
        <v>245</v>
      </c>
      <c r="L84" t="s">
        <v>591</v>
      </c>
      <c r="M84" t="s">
        <v>346</v>
      </c>
      <c r="N84" t="s">
        <v>590</v>
      </c>
      <c r="O84" t="s">
        <v>589</v>
      </c>
      <c r="P84" t="s">
        <v>588</v>
      </c>
      <c r="Q84" t="s">
        <v>3542</v>
      </c>
      <c r="R84" t="s">
        <v>222</v>
      </c>
      <c r="S84" t="s">
        <v>278</v>
      </c>
      <c r="T84" t="s">
        <v>1515</v>
      </c>
      <c r="U84" t="s">
        <v>2352</v>
      </c>
      <c r="W84" t="s">
        <v>1514</v>
      </c>
      <c r="X84" t="s">
        <v>3541</v>
      </c>
    </row>
    <row r="85" spans="1:24" hidden="1" x14ac:dyDescent="0.25">
      <c r="A85">
        <v>94732</v>
      </c>
      <c r="B85">
        <v>241598</v>
      </c>
      <c r="C85" t="s">
        <v>27</v>
      </c>
      <c r="D85" t="s">
        <v>226</v>
      </c>
      <c r="E85">
        <v>951262220</v>
      </c>
      <c r="F85" t="s">
        <v>34</v>
      </c>
      <c r="G85" t="s">
        <v>1707</v>
      </c>
      <c r="H85" t="s">
        <v>232</v>
      </c>
      <c r="I85" t="s">
        <v>224</v>
      </c>
      <c r="J85">
        <v>1277426.5</v>
      </c>
      <c r="K85" t="s">
        <v>35</v>
      </c>
      <c r="L85" t="s">
        <v>1587</v>
      </c>
      <c r="M85" t="s">
        <v>308</v>
      </c>
      <c r="N85">
        <v>195</v>
      </c>
      <c r="O85" t="s">
        <v>1893</v>
      </c>
      <c r="P85" t="s">
        <v>1892</v>
      </c>
      <c r="Q85" t="s">
        <v>3540</v>
      </c>
      <c r="R85" t="s">
        <v>222</v>
      </c>
      <c r="S85" t="s">
        <v>234</v>
      </c>
      <c r="T85" t="s">
        <v>884</v>
      </c>
      <c r="U85" t="s">
        <v>3539</v>
      </c>
      <c r="W85" t="s">
        <v>3538</v>
      </c>
    </row>
    <row r="86" spans="1:24" hidden="1" x14ac:dyDescent="0.25">
      <c r="A86">
        <v>94732</v>
      </c>
      <c r="B86">
        <v>241598</v>
      </c>
      <c r="C86" t="s">
        <v>27</v>
      </c>
      <c r="D86" t="s">
        <v>233</v>
      </c>
      <c r="E86">
        <v>999795394</v>
      </c>
      <c r="F86" t="s">
        <v>1051</v>
      </c>
      <c r="G86" t="s">
        <v>1050</v>
      </c>
      <c r="H86" t="s">
        <v>232</v>
      </c>
      <c r="I86" t="s">
        <v>224</v>
      </c>
      <c r="J86">
        <v>248040</v>
      </c>
      <c r="K86" t="s">
        <v>57</v>
      </c>
      <c r="L86" t="s">
        <v>1049</v>
      </c>
      <c r="M86" t="s">
        <v>1043</v>
      </c>
      <c r="N86">
        <v>39011</v>
      </c>
      <c r="O86" t="s">
        <v>1048</v>
      </c>
      <c r="P86" t="s">
        <v>1047</v>
      </c>
      <c r="Q86" t="s">
        <v>3537</v>
      </c>
      <c r="R86" t="s">
        <v>222</v>
      </c>
      <c r="S86" t="s">
        <v>234</v>
      </c>
      <c r="T86" t="s">
        <v>1046</v>
      </c>
      <c r="U86" t="s">
        <v>481</v>
      </c>
      <c r="W86" t="s">
        <v>1683</v>
      </c>
      <c r="X86" t="s">
        <v>2363</v>
      </c>
    </row>
    <row r="87" spans="1:24" hidden="1" x14ac:dyDescent="0.25">
      <c r="A87">
        <v>94732</v>
      </c>
      <c r="B87">
        <v>241598</v>
      </c>
      <c r="C87" t="s">
        <v>27</v>
      </c>
      <c r="D87" t="s">
        <v>233</v>
      </c>
      <c r="E87">
        <v>999939051</v>
      </c>
      <c r="F87" t="s">
        <v>1712</v>
      </c>
      <c r="G87" t="s">
        <v>1711</v>
      </c>
      <c r="H87" t="s">
        <v>232</v>
      </c>
      <c r="I87" t="s">
        <v>224</v>
      </c>
      <c r="K87" t="s">
        <v>35</v>
      </c>
      <c r="L87" t="s">
        <v>1710</v>
      </c>
      <c r="M87" t="s">
        <v>308</v>
      </c>
      <c r="N87">
        <v>156</v>
      </c>
      <c r="O87" t="s">
        <v>1709</v>
      </c>
      <c r="P87" t="s">
        <v>1708</v>
      </c>
      <c r="Q87" t="s">
        <v>3536</v>
      </c>
      <c r="R87" t="s">
        <v>222</v>
      </c>
      <c r="S87" t="s">
        <v>227</v>
      </c>
      <c r="T87" t="s">
        <v>547</v>
      </c>
      <c r="U87" t="s">
        <v>2615</v>
      </c>
      <c r="W87">
        <v>390640793396</v>
      </c>
      <c r="X87">
        <v>390640999906</v>
      </c>
    </row>
    <row r="88" spans="1:24" hidden="1" x14ac:dyDescent="0.25">
      <c r="A88">
        <v>94732</v>
      </c>
      <c r="B88">
        <v>241598</v>
      </c>
      <c r="C88" t="s">
        <v>27</v>
      </c>
      <c r="D88" t="s">
        <v>233</v>
      </c>
      <c r="E88">
        <v>999757467</v>
      </c>
      <c r="F88" t="s">
        <v>1415</v>
      </c>
      <c r="G88" t="s">
        <v>1414</v>
      </c>
      <c r="H88" t="s">
        <v>232</v>
      </c>
      <c r="I88" t="s">
        <v>224</v>
      </c>
      <c r="J88">
        <v>233918</v>
      </c>
      <c r="K88" t="s">
        <v>249</v>
      </c>
      <c r="L88" t="s">
        <v>1413</v>
      </c>
      <c r="M88" t="s">
        <v>1329</v>
      </c>
      <c r="N88">
        <v>1932</v>
      </c>
      <c r="O88" t="s">
        <v>1412</v>
      </c>
      <c r="P88" t="s">
        <v>1411</v>
      </c>
      <c r="Q88" t="s">
        <v>3535</v>
      </c>
      <c r="R88" t="s">
        <v>222</v>
      </c>
      <c r="S88" t="s">
        <v>234</v>
      </c>
      <c r="T88" t="s">
        <v>3534</v>
      </c>
      <c r="U88" t="s">
        <v>1626</v>
      </c>
      <c r="W88" t="s">
        <v>1646</v>
      </c>
      <c r="X88" t="s">
        <v>1645</v>
      </c>
    </row>
    <row r="89" spans="1:24" hidden="1" x14ac:dyDescent="0.25">
      <c r="A89">
        <v>94732</v>
      </c>
      <c r="B89">
        <v>241598</v>
      </c>
      <c r="C89" t="s">
        <v>27</v>
      </c>
      <c r="D89" t="s">
        <v>233</v>
      </c>
      <c r="E89">
        <v>999971934</v>
      </c>
      <c r="F89" t="s">
        <v>1124</v>
      </c>
      <c r="G89" t="s">
        <v>1123</v>
      </c>
      <c r="H89" t="s">
        <v>232</v>
      </c>
      <c r="I89" t="s">
        <v>224</v>
      </c>
      <c r="J89">
        <v>705479</v>
      </c>
      <c r="K89" t="s">
        <v>46</v>
      </c>
      <c r="L89" t="s">
        <v>1122</v>
      </c>
      <c r="M89" t="s">
        <v>1121</v>
      </c>
      <c r="N89">
        <v>92230</v>
      </c>
      <c r="O89" t="s">
        <v>851</v>
      </c>
      <c r="P89" t="s">
        <v>1120</v>
      </c>
      <c r="Q89" t="s">
        <v>3533</v>
      </c>
      <c r="R89" t="s">
        <v>222</v>
      </c>
      <c r="S89" t="s">
        <v>227</v>
      </c>
      <c r="T89" t="s">
        <v>692</v>
      </c>
      <c r="U89" t="s">
        <v>1726</v>
      </c>
      <c r="W89">
        <v>33146132835</v>
      </c>
      <c r="X89">
        <v>33146133280</v>
      </c>
    </row>
    <row r="90" spans="1:24" hidden="1" x14ac:dyDescent="0.25">
      <c r="A90">
        <v>94732</v>
      </c>
      <c r="B90">
        <v>241598</v>
      </c>
      <c r="C90" t="s">
        <v>27</v>
      </c>
      <c r="D90" t="s">
        <v>233</v>
      </c>
      <c r="E90">
        <v>999949721</v>
      </c>
      <c r="F90" t="s">
        <v>882</v>
      </c>
      <c r="G90" t="s">
        <v>881</v>
      </c>
      <c r="H90" t="s">
        <v>232</v>
      </c>
      <c r="I90" t="s">
        <v>224</v>
      </c>
      <c r="K90" t="s">
        <v>35</v>
      </c>
      <c r="L90" t="s">
        <v>880</v>
      </c>
      <c r="M90" t="s">
        <v>308</v>
      </c>
      <c r="N90">
        <v>131</v>
      </c>
      <c r="O90" t="s">
        <v>879</v>
      </c>
      <c r="Q90" t="s">
        <v>3532</v>
      </c>
      <c r="R90" t="s">
        <v>222</v>
      </c>
      <c r="S90" t="s">
        <v>234</v>
      </c>
      <c r="T90" t="s">
        <v>844</v>
      </c>
      <c r="U90" t="s">
        <v>2948</v>
      </c>
      <c r="W90">
        <v>390641505729</v>
      </c>
      <c r="X90">
        <v>390641503360</v>
      </c>
    </row>
    <row r="91" spans="1:24" hidden="1" x14ac:dyDescent="0.25">
      <c r="A91">
        <v>94732</v>
      </c>
      <c r="B91">
        <v>241598</v>
      </c>
      <c r="C91" t="s">
        <v>27</v>
      </c>
      <c r="D91" t="s">
        <v>233</v>
      </c>
      <c r="E91">
        <v>999488195</v>
      </c>
      <c r="F91" t="s">
        <v>2060</v>
      </c>
      <c r="G91" t="s">
        <v>2059</v>
      </c>
      <c r="H91" t="s">
        <v>232</v>
      </c>
      <c r="I91" t="s">
        <v>224</v>
      </c>
      <c r="J91">
        <v>241304</v>
      </c>
      <c r="K91" t="s">
        <v>35</v>
      </c>
      <c r="L91" t="s">
        <v>2058</v>
      </c>
      <c r="M91" t="s">
        <v>308</v>
      </c>
      <c r="N91">
        <v>131</v>
      </c>
      <c r="O91" t="s">
        <v>674</v>
      </c>
      <c r="P91" t="s">
        <v>2057</v>
      </c>
      <c r="Q91" t="s">
        <v>3531</v>
      </c>
      <c r="R91" t="s">
        <v>222</v>
      </c>
      <c r="S91" t="s">
        <v>234</v>
      </c>
      <c r="T91" t="s">
        <v>305</v>
      </c>
      <c r="U91" t="s">
        <v>3407</v>
      </c>
      <c r="W91" t="s">
        <v>3530</v>
      </c>
      <c r="X91" t="s">
        <v>3529</v>
      </c>
    </row>
    <row r="92" spans="1:24" hidden="1" x14ac:dyDescent="0.25">
      <c r="A92">
        <v>94732</v>
      </c>
      <c r="B92">
        <v>241598</v>
      </c>
      <c r="C92" t="s">
        <v>27</v>
      </c>
      <c r="D92" t="s">
        <v>233</v>
      </c>
      <c r="E92">
        <v>991678046</v>
      </c>
      <c r="F92" t="s">
        <v>2056</v>
      </c>
      <c r="G92" t="s">
        <v>2055</v>
      </c>
      <c r="H92" t="s">
        <v>232</v>
      </c>
      <c r="I92" t="s">
        <v>224</v>
      </c>
      <c r="J92">
        <v>219581</v>
      </c>
      <c r="K92" t="s">
        <v>35</v>
      </c>
      <c r="L92" t="s">
        <v>2054</v>
      </c>
      <c r="M92" t="s">
        <v>2053</v>
      </c>
      <c r="N92">
        <v>75100</v>
      </c>
      <c r="O92" t="s">
        <v>2052</v>
      </c>
      <c r="P92" t="s">
        <v>2051</v>
      </c>
      <c r="Q92" t="s">
        <v>3528</v>
      </c>
      <c r="R92" t="s">
        <v>222</v>
      </c>
      <c r="S92" t="s">
        <v>278</v>
      </c>
      <c r="T92" t="s">
        <v>3527</v>
      </c>
      <c r="U92" t="s">
        <v>1661</v>
      </c>
      <c r="W92" t="s">
        <v>3526</v>
      </c>
      <c r="X92" t="s">
        <v>3525</v>
      </c>
    </row>
    <row r="93" spans="1:24" hidden="1" x14ac:dyDescent="0.25">
      <c r="A93">
        <v>94732</v>
      </c>
      <c r="B93">
        <v>241598</v>
      </c>
      <c r="C93" t="s">
        <v>27</v>
      </c>
      <c r="D93" t="s">
        <v>233</v>
      </c>
      <c r="E93">
        <v>997989448</v>
      </c>
      <c r="F93" t="s">
        <v>978</v>
      </c>
      <c r="G93" t="s">
        <v>977</v>
      </c>
      <c r="H93" t="s">
        <v>232</v>
      </c>
      <c r="I93" t="s">
        <v>224</v>
      </c>
      <c r="J93">
        <v>478270</v>
      </c>
      <c r="K93" t="s">
        <v>68</v>
      </c>
      <c r="L93" t="s">
        <v>976</v>
      </c>
      <c r="M93" t="s">
        <v>975</v>
      </c>
      <c r="N93" t="s">
        <v>974</v>
      </c>
      <c r="O93" t="s">
        <v>973</v>
      </c>
      <c r="P93" t="s">
        <v>972</v>
      </c>
      <c r="Q93" t="s">
        <v>3524</v>
      </c>
      <c r="R93" t="s">
        <v>222</v>
      </c>
      <c r="S93" t="s">
        <v>234</v>
      </c>
      <c r="T93" t="s">
        <v>362</v>
      </c>
      <c r="U93" t="s">
        <v>3523</v>
      </c>
      <c r="W93">
        <v>447736811396</v>
      </c>
      <c r="X93">
        <v>441772853499</v>
      </c>
    </row>
    <row r="94" spans="1:24" hidden="1" x14ac:dyDescent="0.25">
      <c r="A94">
        <v>94732</v>
      </c>
      <c r="B94">
        <v>241598</v>
      </c>
      <c r="C94" t="s">
        <v>27</v>
      </c>
      <c r="D94" t="s">
        <v>233</v>
      </c>
      <c r="E94">
        <v>997768676</v>
      </c>
      <c r="F94" t="s">
        <v>3522</v>
      </c>
      <c r="G94" t="s">
        <v>3521</v>
      </c>
      <c r="H94" t="s">
        <v>232</v>
      </c>
      <c r="I94" t="s">
        <v>224</v>
      </c>
      <c r="J94">
        <v>207768</v>
      </c>
      <c r="K94" t="s">
        <v>57</v>
      </c>
      <c r="L94" t="s">
        <v>3520</v>
      </c>
      <c r="M94" t="s">
        <v>3519</v>
      </c>
      <c r="N94">
        <v>2006</v>
      </c>
      <c r="O94" t="s">
        <v>1596</v>
      </c>
      <c r="P94" t="s">
        <v>3518</v>
      </c>
      <c r="Q94" t="s">
        <v>3517</v>
      </c>
      <c r="R94" t="s">
        <v>222</v>
      </c>
      <c r="S94" t="s">
        <v>234</v>
      </c>
      <c r="T94" t="s">
        <v>414</v>
      </c>
      <c r="U94" t="s">
        <v>2142</v>
      </c>
      <c r="W94" t="s">
        <v>3516</v>
      </c>
      <c r="X94" t="s">
        <v>3515</v>
      </c>
    </row>
    <row r="95" spans="1:24" hidden="1" x14ac:dyDescent="0.25">
      <c r="A95">
        <v>94732</v>
      </c>
      <c r="B95">
        <v>241598</v>
      </c>
      <c r="C95" t="s">
        <v>27</v>
      </c>
      <c r="D95" t="s">
        <v>233</v>
      </c>
      <c r="E95">
        <v>999844282</v>
      </c>
      <c r="F95" t="s">
        <v>1398</v>
      </c>
      <c r="G95" t="s">
        <v>1138</v>
      </c>
      <c r="H95" t="s">
        <v>225</v>
      </c>
      <c r="I95" t="s">
        <v>224</v>
      </c>
      <c r="J95">
        <v>108888</v>
      </c>
      <c r="K95" t="s">
        <v>57</v>
      </c>
      <c r="L95" t="s">
        <v>1397</v>
      </c>
      <c r="M95" t="s">
        <v>1396</v>
      </c>
      <c r="N95">
        <v>30003</v>
      </c>
      <c r="O95" t="s">
        <v>1395</v>
      </c>
      <c r="P95" t="s">
        <v>1394</v>
      </c>
      <c r="Q95" t="s">
        <v>3514</v>
      </c>
      <c r="R95" t="s">
        <v>222</v>
      </c>
      <c r="S95" t="s">
        <v>278</v>
      </c>
      <c r="T95" t="s">
        <v>1456</v>
      </c>
      <c r="U95" t="s">
        <v>3513</v>
      </c>
      <c r="W95">
        <v>34868887625</v>
      </c>
      <c r="X95">
        <v>34868887630</v>
      </c>
    </row>
    <row r="96" spans="1:24" hidden="1" x14ac:dyDescent="0.25">
      <c r="A96">
        <v>94732</v>
      </c>
      <c r="B96">
        <v>241598</v>
      </c>
      <c r="C96" t="s">
        <v>27</v>
      </c>
      <c r="D96" t="s">
        <v>233</v>
      </c>
      <c r="E96">
        <v>999959130</v>
      </c>
      <c r="F96" t="s">
        <v>85</v>
      </c>
      <c r="G96" t="s">
        <v>1041</v>
      </c>
      <c r="H96" t="s">
        <v>232</v>
      </c>
      <c r="I96" t="s">
        <v>224</v>
      </c>
      <c r="J96">
        <v>731220</v>
      </c>
      <c r="K96" t="s">
        <v>57</v>
      </c>
      <c r="L96" t="s">
        <v>1567</v>
      </c>
      <c r="M96" t="s">
        <v>856</v>
      </c>
      <c r="N96">
        <v>28108</v>
      </c>
      <c r="O96" t="s">
        <v>1566</v>
      </c>
      <c r="P96" t="s">
        <v>1565</v>
      </c>
      <c r="Q96" t="s">
        <v>3512</v>
      </c>
      <c r="R96" t="s">
        <v>222</v>
      </c>
      <c r="S96" t="s">
        <v>278</v>
      </c>
      <c r="T96" t="s">
        <v>1039</v>
      </c>
      <c r="U96" t="s">
        <v>3511</v>
      </c>
      <c r="W96" t="s">
        <v>3510</v>
      </c>
      <c r="X96" t="s">
        <v>3509</v>
      </c>
    </row>
    <row r="97" spans="1:24" hidden="1" x14ac:dyDescent="0.25">
      <c r="A97">
        <v>94732</v>
      </c>
      <c r="B97">
        <v>241598</v>
      </c>
      <c r="C97" t="s">
        <v>27</v>
      </c>
      <c r="D97" t="s">
        <v>233</v>
      </c>
      <c r="E97">
        <v>997512693</v>
      </c>
      <c r="F97" t="s">
        <v>3508</v>
      </c>
      <c r="G97" t="s">
        <v>3507</v>
      </c>
      <c r="H97" t="s">
        <v>232</v>
      </c>
      <c r="I97" t="s">
        <v>224</v>
      </c>
      <c r="J97">
        <v>174992.4</v>
      </c>
      <c r="K97" t="s">
        <v>46</v>
      </c>
      <c r="L97" t="s">
        <v>3506</v>
      </c>
      <c r="M97" t="s">
        <v>345</v>
      </c>
      <c r="N97">
        <v>75018</v>
      </c>
      <c r="O97" t="s">
        <v>3505</v>
      </c>
      <c r="Q97" t="s">
        <v>3504</v>
      </c>
      <c r="R97" t="s">
        <v>222</v>
      </c>
      <c r="T97" t="s">
        <v>894</v>
      </c>
      <c r="U97" t="s">
        <v>3503</v>
      </c>
      <c r="W97" t="s">
        <v>3502</v>
      </c>
      <c r="X97" t="s">
        <v>3501</v>
      </c>
    </row>
    <row r="98" spans="1:24" hidden="1" x14ac:dyDescent="0.25">
      <c r="A98">
        <v>94732</v>
      </c>
      <c r="B98">
        <v>241598</v>
      </c>
      <c r="C98" t="s">
        <v>27</v>
      </c>
      <c r="D98" t="s">
        <v>233</v>
      </c>
      <c r="E98">
        <v>999954862</v>
      </c>
      <c r="F98" t="s">
        <v>1564</v>
      </c>
      <c r="G98" t="s">
        <v>1563</v>
      </c>
      <c r="H98" t="s">
        <v>232</v>
      </c>
      <c r="I98" t="s">
        <v>224</v>
      </c>
      <c r="J98">
        <v>248069</v>
      </c>
      <c r="K98" t="s">
        <v>46</v>
      </c>
      <c r="L98" t="s">
        <v>1562</v>
      </c>
      <c r="M98" t="s">
        <v>1343</v>
      </c>
      <c r="N98">
        <v>78990</v>
      </c>
      <c r="O98" t="s">
        <v>851</v>
      </c>
      <c r="P98" t="s">
        <v>1561</v>
      </c>
      <c r="Q98" t="s">
        <v>3500</v>
      </c>
      <c r="R98" t="s">
        <v>222</v>
      </c>
      <c r="S98" t="s">
        <v>278</v>
      </c>
      <c r="T98" t="s">
        <v>499</v>
      </c>
      <c r="U98" t="s">
        <v>2366</v>
      </c>
      <c r="W98" t="s">
        <v>3499</v>
      </c>
      <c r="X98" t="s">
        <v>3498</v>
      </c>
    </row>
    <row r="99" spans="1:24" hidden="1" x14ac:dyDescent="0.25">
      <c r="A99">
        <v>94732</v>
      </c>
      <c r="B99">
        <v>241598</v>
      </c>
      <c r="C99" t="s">
        <v>27</v>
      </c>
      <c r="D99" t="s">
        <v>233</v>
      </c>
      <c r="E99">
        <v>999956705</v>
      </c>
      <c r="F99" t="s">
        <v>1753</v>
      </c>
      <c r="G99" t="s">
        <v>800</v>
      </c>
      <c r="H99" t="s">
        <v>232</v>
      </c>
      <c r="I99" t="s">
        <v>224</v>
      </c>
      <c r="J99">
        <v>545685</v>
      </c>
      <c r="K99" t="s">
        <v>46</v>
      </c>
      <c r="L99" t="s">
        <v>1752</v>
      </c>
      <c r="M99" t="s">
        <v>1343</v>
      </c>
      <c r="N99">
        <v>78990</v>
      </c>
      <c r="O99" t="s">
        <v>1751</v>
      </c>
      <c r="P99" t="s">
        <v>1750</v>
      </c>
      <c r="Q99" t="s">
        <v>3497</v>
      </c>
      <c r="R99" t="s">
        <v>222</v>
      </c>
      <c r="S99" t="s">
        <v>234</v>
      </c>
      <c r="T99" t="s">
        <v>476</v>
      </c>
      <c r="U99" t="s">
        <v>2907</v>
      </c>
      <c r="W99" t="s">
        <v>3496</v>
      </c>
      <c r="X99" t="s">
        <v>3495</v>
      </c>
    </row>
    <row r="100" spans="1:24" hidden="1" x14ac:dyDescent="0.25">
      <c r="A100">
        <v>94732</v>
      </c>
      <c r="B100">
        <v>241598</v>
      </c>
      <c r="C100" t="s">
        <v>27</v>
      </c>
      <c r="D100" t="s">
        <v>233</v>
      </c>
      <c r="E100">
        <v>999944774</v>
      </c>
      <c r="F100" t="s">
        <v>1589</v>
      </c>
      <c r="G100" t="s">
        <v>1588</v>
      </c>
      <c r="H100" t="s">
        <v>232</v>
      </c>
      <c r="I100" t="s">
        <v>224</v>
      </c>
      <c r="J100">
        <v>661853</v>
      </c>
      <c r="K100" t="s">
        <v>35</v>
      </c>
      <c r="L100" t="s">
        <v>1587</v>
      </c>
      <c r="M100" t="s">
        <v>308</v>
      </c>
      <c r="N100">
        <v>195</v>
      </c>
      <c r="O100" t="s">
        <v>1586</v>
      </c>
      <c r="P100" t="s">
        <v>1585</v>
      </c>
      <c r="Q100" t="s">
        <v>3494</v>
      </c>
      <c r="R100" t="s">
        <v>222</v>
      </c>
      <c r="S100" t="s">
        <v>227</v>
      </c>
      <c r="T100" t="s">
        <v>693</v>
      </c>
      <c r="U100" t="s">
        <v>1584</v>
      </c>
      <c r="W100" t="s">
        <v>1924</v>
      </c>
      <c r="X100" t="s">
        <v>1923</v>
      </c>
    </row>
    <row r="101" spans="1:24" hidden="1" x14ac:dyDescent="0.25">
      <c r="A101">
        <v>94732</v>
      </c>
      <c r="B101">
        <v>241598</v>
      </c>
      <c r="C101" t="s">
        <v>27</v>
      </c>
      <c r="D101" t="s">
        <v>233</v>
      </c>
      <c r="E101">
        <v>999954668</v>
      </c>
      <c r="F101" t="s">
        <v>208</v>
      </c>
      <c r="G101" t="s">
        <v>2830</v>
      </c>
      <c r="H101" t="s">
        <v>232</v>
      </c>
      <c r="I101" t="s">
        <v>224</v>
      </c>
      <c r="J101">
        <v>592285</v>
      </c>
      <c r="K101" t="s">
        <v>46</v>
      </c>
      <c r="L101" t="s">
        <v>2829</v>
      </c>
      <c r="M101" t="s">
        <v>944</v>
      </c>
      <c r="N101">
        <v>92100</v>
      </c>
      <c r="O101" t="s">
        <v>2828</v>
      </c>
      <c r="P101" t="s">
        <v>2827</v>
      </c>
      <c r="Q101" t="s">
        <v>3493</v>
      </c>
      <c r="R101" t="s">
        <v>222</v>
      </c>
      <c r="S101" t="s">
        <v>234</v>
      </c>
      <c r="T101" t="s">
        <v>1072</v>
      </c>
      <c r="U101" t="s">
        <v>3492</v>
      </c>
      <c r="W101" t="s">
        <v>3491</v>
      </c>
      <c r="X101" t="s">
        <v>3490</v>
      </c>
    </row>
    <row r="102" spans="1:24" hidden="1" x14ac:dyDescent="0.25">
      <c r="A102">
        <v>94732</v>
      </c>
      <c r="B102">
        <v>241598</v>
      </c>
      <c r="C102" t="s">
        <v>27</v>
      </c>
      <c r="D102" t="s">
        <v>233</v>
      </c>
      <c r="E102">
        <v>999939730</v>
      </c>
      <c r="F102" t="s">
        <v>1560</v>
      </c>
      <c r="G102" t="s">
        <v>1559</v>
      </c>
      <c r="H102" t="s">
        <v>232</v>
      </c>
      <c r="I102" t="s">
        <v>224</v>
      </c>
      <c r="J102">
        <v>219725</v>
      </c>
      <c r="K102" t="s">
        <v>274</v>
      </c>
      <c r="L102" t="s">
        <v>1558</v>
      </c>
      <c r="M102" t="s">
        <v>1557</v>
      </c>
      <c r="N102" t="s">
        <v>1556</v>
      </c>
      <c r="O102" t="s">
        <v>1555</v>
      </c>
      <c r="P102" t="s">
        <v>1554</v>
      </c>
      <c r="Q102" t="s">
        <v>3489</v>
      </c>
      <c r="R102" t="s">
        <v>222</v>
      </c>
      <c r="S102" t="s">
        <v>278</v>
      </c>
      <c r="T102" t="s">
        <v>432</v>
      </c>
      <c r="U102" t="s">
        <v>1894</v>
      </c>
      <c r="W102" t="s">
        <v>2864</v>
      </c>
      <c r="X102" t="s">
        <v>2863</v>
      </c>
    </row>
    <row r="103" spans="1:24" hidden="1" x14ac:dyDescent="0.25">
      <c r="A103">
        <v>94732</v>
      </c>
      <c r="B103">
        <v>241598</v>
      </c>
      <c r="C103" t="s">
        <v>27</v>
      </c>
      <c r="D103" t="s">
        <v>233</v>
      </c>
      <c r="E103">
        <v>999908205</v>
      </c>
      <c r="F103" t="s">
        <v>678</v>
      </c>
      <c r="G103" t="s">
        <v>677</v>
      </c>
      <c r="H103" t="s">
        <v>232</v>
      </c>
      <c r="I103" t="s">
        <v>224</v>
      </c>
      <c r="J103">
        <v>241008</v>
      </c>
      <c r="K103" t="s">
        <v>46</v>
      </c>
      <c r="L103" t="s">
        <v>676</v>
      </c>
      <c r="M103" t="s">
        <v>675</v>
      </c>
      <c r="N103">
        <v>31100</v>
      </c>
      <c r="O103" t="s">
        <v>674</v>
      </c>
      <c r="P103" t="s">
        <v>673</v>
      </c>
      <c r="Q103" t="s">
        <v>3488</v>
      </c>
      <c r="R103" t="s">
        <v>222</v>
      </c>
      <c r="S103" t="s">
        <v>234</v>
      </c>
      <c r="T103" t="s">
        <v>523</v>
      </c>
      <c r="U103" t="s">
        <v>3487</v>
      </c>
      <c r="W103" t="s">
        <v>3486</v>
      </c>
      <c r="X103" t="s">
        <v>3485</v>
      </c>
    </row>
    <row r="104" spans="1:24" hidden="1" x14ac:dyDescent="0.25">
      <c r="A104">
        <v>94732</v>
      </c>
      <c r="B104">
        <v>241598</v>
      </c>
      <c r="C104" t="s">
        <v>27</v>
      </c>
      <c r="D104" t="s">
        <v>233</v>
      </c>
      <c r="E104">
        <v>888898146</v>
      </c>
      <c r="F104" t="s">
        <v>808</v>
      </c>
      <c r="G104" t="s">
        <v>807</v>
      </c>
      <c r="H104" t="s">
        <v>239</v>
      </c>
      <c r="I104" t="s">
        <v>224</v>
      </c>
      <c r="J104">
        <v>177218.4</v>
      </c>
      <c r="K104" t="s">
        <v>68</v>
      </c>
      <c r="L104" t="s">
        <v>806</v>
      </c>
      <c r="M104" t="s">
        <v>433</v>
      </c>
      <c r="N104" t="s">
        <v>805</v>
      </c>
      <c r="O104" t="s">
        <v>804</v>
      </c>
      <c r="P104" t="s">
        <v>803</v>
      </c>
      <c r="Q104" t="s">
        <v>3484</v>
      </c>
      <c r="R104" t="s">
        <v>222</v>
      </c>
      <c r="S104" t="s">
        <v>278</v>
      </c>
      <c r="T104" t="s">
        <v>1071</v>
      </c>
      <c r="U104" t="s">
        <v>1070</v>
      </c>
      <c r="W104" t="s">
        <v>1069</v>
      </c>
      <c r="X104" t="s">
        <v>1068</v>
      </c>
    </row>
    <row r="105" spans="1:24" hidden="1" x14ac:dyDescent="0.25">
      <c r="A105">
        <v>94732</v>
      </c>
      <c r="B105">
        <v>241598</v>
      </c>
      <c r="C105" t="s">
        <v>27</v>
      </c>
      <c r="D105" t="s">
        <v>233</v>
      </c>
      <c r="E105">
        <v>999649603</v>
      </c>
      <c r="F105" t="s">
        <v>1361</v>
      </c>
      <c r="G105" t="s">
        <v>1360</v>
      </c>
      <c r="H105" t="s">
        <v>225</v>
      </c>
      <c r="I105" t="s">
        <v>224</v>
      </c>
      <c r="J105">
        <v>233064</v>
      </c>
      <c r="K105" t="s">
        <v>35</v>
      </c>
      <c r="L105" t="s">
        <v>1359</v>
      </c>
      <c r="M105" t="s">
        <v>734</v>
      </c>
      <c r="N105">
        <v>43124</v>
      </c>
      <c r="O105" t="s">
        <v>1358</v>
      </c>
      <c r="P105" t="s">
        <v>1357</v>
      </c>
      <c r="Q105" t="s">
        <v>3483</v>
      </c>
      <c r="R105" t="s">
        <v>222</v>
      </c>
      <c r="S105" t="s">
        <v>221</v>
      </c>
      <c r="T105" t="s">
        <v>648</v>
      </c>
      <c r="U105" t="s">
        <v>3482</v>
      </c>
      <c r="W105" t="s">
        <v>3481</v>
      </c>
      <c r="X105" t="s">
        <v>3480</v>
      </c>
    </row>
    <row r="106" spans="1:24" hidden="1" x14ac:dyDescent="0.25">
      <c r="A106">
        <v>94732</v>
      </c>
      <c r="B106">
        <v>241598</v>
      </c>
      <c r="C106" t="s">
        <v>27</v>
      </c>
      <c r="D106" t="s">
        <v>233</v>
      </c>
      <c r="E106">
        <v>999992304</v>
      </c>
      <c r="F106" t="s">
        <v>666</v>
      </c>
      <c r="G106" t="s">
        <v>665</v>
      </c>
      <c r="H106" t="s">
        <v>254</v>
      </c>
      <c r="I106" t="s">
        <v>224</v>
      </c>
      <c r="J106">
        <v>392517</v>
      </c>
      <c r="K106" t="s">
        <v>249</v>
      </c>
      <c r="L106" t="s">
        <v>664</v>
      </c>
      <c r="M106" t="s">
        <v>494</v>
      </c>
      <c r="N106">
        <v>1049</v>
      </c>
      <c r="O106" t="s">
        <v>663</v>
      </c>
      <c r="Q106" t="s">
        <v>3479</v>
      </c>
      <c r="R106" t="s">
        <v>222</v>
      </c>
      <c r="S106" t="s">
        <v>278</v>
      </c>
      <c r="T106" t="s">
        <v>795</v>
      </c>
      <c r="U106" t="s">
        <v>794</v>
      </c>
      <c r="W106" t="s">
        <v>2174</v>
      </c>
      <c r="X106" t="s">
        <v>1473</v>
      </c>
    </row>
    <row r="107" spans="1:24" hidden="1" x14ac:dyDescent="0.25">
      <c r="A107">
        <v>111498</v>
      </c>
      <c r="B107">
        <v>313243</v>
      </c>
      <c r="C107" t="s">
        <v>194</v>
      </c>
      <c r="D107" t="s">
        <v>233</v>
      </c>
      <c r="E107">
        <v>997802917</v>
      </c>
      <c r="F107" t="s">
        <v>1770</v>
      </c>
      <c r="G107" t="s">
        <v>1769</v>
      </c>
      <c r="H107" t="s">
        <v>232</v>
      </c>
      <c r="I107" t="s">
        <v>224</v>
      </c>
      <c r="J107">
        <v>211800</v>
      </c>
      <c r="K107" t="s">
        <v>332</v>
      </c>
      <c r="L107" t="s">
        <v>1768</v>
      </c>
      <c r="M107" t="s">
        <v>1767</v>
      </c>
      <c r="N107">
        <v>1445</v>
      </c>
      <c r="O107" t="s">
        <v>1766</v>
      </c>
      <c r="P107" t="s">
        <v>1765</v>
      </c>
      <c r="Q107" t="s">
        <v>3478</v>
      </c>
      <c r="R107" t="s">
        <v>222</v>
      </c>
      <c r="S107" t="s">
        <v>227</v>
      </c>
      <c r="T107" t="s">
        <v>2347</v>
      </c>
      <c r="U107" t="s">
        <v>1186</v>
      </c>
      <c r="W107" t="s">
        <v>2826</v>
      </c>
    </row>
    <row r="108" spans="1:24" hidden="1" x14ac:dyDescent="0.25">
      <c r="A108">
        <v>111498</v>
      </c>
      <c r="B108">
        <v>313243</v>
      </c>
      <c r="C108" t="s">
        <v>194</v>
      </c>
      <c r="D108" t="s">
        <v>233</v>
      </c>
      <c r="E108">
        <v>996151880</v>
      </c>
      <c r="F108" t="s">
        <v>1432</v>
      </c>
      <c r="G108" t="s">
        <v>1431</v>
      </c>
      <c r="H108" t="s">
        <v>232</v>
      </c>
      <c r="I108" t="s">
        <v>224</v>
      </c>
      <c r="J108">
        <v>392679.4</v>
      </c>
      <c r="K108" t="s">
        <v>249</v>
      </c>
      <c r="L108" t="s">
        <v>1430</v>
      </c>
      <c r="M108" t="s">
        <v>361</v>
      </c>
      <c r="N108">
        <v>3001</v>
      </c>
      <c r="O108" t="s">
        <v>1429</v>
      </c>
      <c r="P108" t="s">
        <v>1428</v>
      </c>
      <c r="Q108" t="s">
        <v>3477</v>
      </c>
      <c r="R108" t="s">
        <v>222</v>
      </c>
      <c r="S108" t="s">
        <v>234</v>
      </c>
      <c r="T108" t="s">
        <v>440</v>
      </c>
      <c r="U108" t="s">
        <v>2144</v>
      </c>
      <c r="W108">
        <v>3216389900</v>
      </c>
      <c r="X108">
        <v>3216389901</v>
      </c>
    </row>
    <row r="109" spans="1:24" hidden="1" x14ac:dyDescent="0.25">
      <c r="A109">
        <v>111498</v>
      </c>
      <c r="B109">
        <v>313243</v>
      </c>
      <c r="C109" t="s">
        <v>194</v>
      </c>
      <c r="D109" t="s">
        <v>233</v>
      </c>
      <c r="E109">
        <v>955852454</v>
      </c>
      <c r="F109" t="s">
        <v>2023</v>
      </c>
      <c r="G109" t="s">
        <v>1658</v>
      </c>
      <c r="H109" t="s">
        <v>232</v>
      </c>
      <c r="I109" t="s">
        <v>224</v>
      </c>
      <c r="J109">
        <v>395839.96</v>
      </c>
      <c r="K109" t="s">
        <v>245</v>
      </c>
      <c r="L109" t="s">
        <v>2022</v>
      </c>
      <c r="M109" t="s">
        <v>2021</v>
      </c>
      <c r="N109" t="s">
        <v>1119</v>
      </c>
      <c r="O109" t="s">
        <v>2020</v>
      </c>
      <c r="Q109" t="s">
        <v>3476</v>
      </c>
      <c r="R109" t="s">
        <v>222</v>
      </c>
      <c r="T109" t="s">
        <v>2019</v>
      </c>
      <c r="U109" t="s">
        <v>1187</v>
      </c>
      <c r="W109">
        <v>31717515960</v>
      </c>
    </row>
    <row r="110" spans="1:24" hidden="1" x14ac:dyDescent="0.25">
      <c r="A110">
        <v>111498</v>
      </c>
      <c r="B110">
        <v>313243</v>
      </c>
      <c r="C110" t="s">
        <v>194</v>
      </c>
      <c r="D110" t="s">
        <v>233</v>
      </c>
      <c r="E110">
        <v>999959615</v>
      </c>
      <c r="F110" t="s">
        <v>1602</v>
      </c>
      <c r="G110" t="s">
        <v>1601</v>
      </c>
      <c r="H110" t="s">
        <v>232</v>
      </c>
      <c r="I110" t="s">
        <v>237</v>
      </c>
      <c r="J110">
        <v>70784.649999999994</v>
      </c>
      <c r="K110" t="s">
        <v>250</v>
      </c>
      <c r="L110" t="s">
        <v>488</v>
      </c>
      <c r="M110" t="s">
        <v>1600</v>
      </c>
      <c r="N110" t="s">
        <v>1599</v>
      </c>
      <c r="O110" t="s">
        <v>1598</v>
      </c>
      <c r="P110" t="s">
        <v>1597</v>
      </c>
      <c r="Q110" t="s">
        <v>3475</v>
      </c>
      <c r="R110" t="s">
        <v>222</v>
      </c>
      <c r="S110" t="s">
        <v>253</v>
      </c>
      <c r="T110" t="s">
        <v>869</v>
      </c>
      <c r="U110" t="s">
        <v>3474</v>
      </c>
      <c r="W110">
        <v>46734185971</v>
      </c>
    </row>
    <row r="111" spans="1:24" hidden="1" x14ac:dyDescent="0.25">
      <c r="A111">
        <v>111498</v>
      </c>
      <c r="B111">
        <v>313243</v>
      </c>
      <c r="C111" t="s">
        <v>194</v>
      </c>
      <c r="D111" t="s">
        <v>233</v>
      </c>
      <c r="E111">
        <v>999795394</v>
      </c>
      <c r="F111" t="s">
        <v>1051</v>
      </c>
      <c r="G111" t="s">
        <v>1050</v>
      </c>
      <c r="H111" t="s">
        <v>232</v>
      </c>
      <c r="I111" t="s">
        <v>224</v>
      </c>
      <c r="J111">
        <v>564887.5</v>
      </c>
      <c r="K111" t="s">
        <v>57</v>
      </c>
      <c r="L111" t="s">
        <v>1049</v>
      </c>
      <c r="M111" t="s">
        <v>1043</v>
      </c>
      <c r="N111">
        <v>39011</v>
      </c>
      <c r="O111" t="s">
        <v>1048</v>
      </c>
      <c r="P111" t="s">
        <v>1047</v>
      </c>
      <c r="Q111" t="s">
        <v>3473</v>
      </c>
      <c r="R111" t="s">
        <v>222</v>
      </c>
      <c r="S111" t="s">
        <v>278</v>
      </c>
      <c r="T111" t="s">
        <v>395</v>
      </c>
      <c r="U111" t="s">
        <v>2148</v>
      </c>
      <c r="W111" t="s">
        <v>1045</v>
      </c>
    </row>
    <row r="112" spans="1:24" hidden="1" x14ac:dyDescent="0.25">
      <c r="A112">
        <v>111498</v>
      </c>
      <c r="B112">
        <v>313243</v>
      </c>
      <c r="C112" t="s">
        <v>194</v>
      </c>
      <c r="D112" t="s">
        <v>233</v>
      </c>
      <c r="E112">
        <v>999604110</v>
      </c>
      <c r="F112" t="s">
        <v>439</v>
      </c>
      <c r="G112" t="s">
        <v>438</v>
      </c>
      <c r="H112" t="s">
        <v>254</v>
      </c>
      <c r="I112" t="s">
        <v>224</v>
      </c>
      <c r="J112">
        <v>490881.02</v>
      </c>
      <c r="K112" t="s">
        <v>57</v>
      </c>
      <c r="L112" t="s">
        <v>437</v>
      </c>
      <c r="M112" t="s">
        <v>436</v>
      </c>
      <c r="N112">
        <v>48160</v>
      </c>
      <c r="O112" t="s">
        <v>435</v>
      </c>
      <c r="P112" t="s">
        <v>434</v>
      </c>
      <c r="Q112" t="s">
        <v>3472</v>
      </c>
      <c r="R112" t="s">
        <v>222</v>
      </c>
      <c r="S112" t="s">
        <v>234</v>
      </c>
      <c r="T112" t="s">
        <v>1632</v>
      </c>
      <c r="U112" t="s">
        <v>1295</v>
      </c>
      <c r="W112" t="s">
        <v>3471</v>
      </c>
    </row>
    <row r="113" spans="1:24" hidden="1" x14ac:dyDescent="0.25">
      <c r="A113">
        <v>111498</v>
      </c>
      <c r="B113">
        <v>313243</v>
      </c>
      <c r="C113" t="s">
        <v>194</v>
      </c>
      <c r="D113" t="s">
        <v>233</v>
      </c>
      <c r="E113">
        <v>999513706</v>
      </c>
      <c r="F113" t="s">
        <v>1018</v>
      </c>
      <c r="G113" t="s">
        <v>1017</v>
      </c>
      <c r="H113" t="s">
        <v>254</v>
      </c>
      <c r="I113" t="s">
        <v>224</v>
      </c>
      <c r="J113">
        <v>926229</v>
      </c>
      <c r="K113" t="s">
        <v>274</v>
      </c>
      <c r="L113" t="s">
        <v>1016</v>
      </c>
      <c r="M113" t="s">
        <v>559</v>
      </c>
      <c r="N113" t="s">
        <v>1015</v>
      </c>
      <c r="O113" t="s">
        <v>1014</v>
      </c>
      <c r="P113" t="s">
        <v>1013</v>
      </c>
      <c r="Q113" t="s">
        <v>3470</v>
      </c>
      <c r="R113" t="s">
        <v>222</v>
      </c>
      <c r="S113" t="s">
        <v>278</v>
      </c>
      <c r="T113" t="s">
        <v>473</v>
      </c>
      <c r="U113" t="s">
        <v>1012</v>
      </c>
      <c r="W113">
        <v>351222094000</v>
      </c>
    </row>
    <row r="114" spans="1:24" hidden="1" x14ac:dyDescent="0.25">
      <c r="A114">
        <v>111498</v>
      </c>
      <c r="B114">
        <v>313243</v>
      </c>
      <c r="C114" t="s">
        <v>194</v>
      </c>
      <c r="D114" t="s">
        <v>233</v>
      </c>
      <c r="E114">
        <v>998497243</v>
      </c>
      <c r="F114" t="s">
        <v>2960</v>
      </c>
      <c r="G114" t="s">
        <v>2959</v>
      </c>
      <c r="H114" t="s">
        <v>232</v>
      </c>
      <c r="I114" t="s">
        <v>224</v>
      </c>
      <c r="J114">
        <v>671400</v>
      </c>
      <c r="K114" t="s">
        <v>223</v>
      </c>
      <c r="L114" t="s">
        <v>2958</v>
      </c>
      <c r="M114" t="s">
        <v>1025</v>
      </c>
      <c r="N114">
        <v>90570</v>
      </c>
      <c r="O114" t="s">
        <v>2957</v>
      </c>
      <c r="P114" t="s">
        <v>2956</v>
      </c>
      <c r="Q114" t="s">
        <v>3469</v>
      </c>
      <c r="R114" t="s">
        <v>222</v>
      </c>
      <c r="S114" t="s">
        <v>234</v>
      </c>
      <c r="T114" t="s">
        <v>1733</v>
      </c>
      <c r="U114" t="s">
        <v>3154</v>
      </c>
      <c r="W114">
        <v>358104244405</v>
      </c>
    </row>
    <row r="115" spans="1:24" hidden="1" x14ac:dyDescent="0.25">
      <c r="A115">
        <v>111498</v>
      </c>
      <c r="B115">
        <v>313243</v>
      </c>
      <c r="C115" t="s">
        <v>194</v>
      </c>
      <c r="D115" t="s">
        <v>233</v>
      </c>
      <c r="E115">
        <v>952269371</v>
      </c>
      <c r="F115" t="s">
        <v>3468</v>
      </c>
      <c r="G115" t="s">
        <v>3467</v>
      </c>
      <c r="H115" t="s">
        <v>232</v>
      </c>
      <c r="I115" t="s">
        <v>224</v>
      </c>
      <c r="J115">
        <v>1009885.56</v>
      </c>
      <c r="K115" t="s">
        <v>126</v>
      </c>
      <c r="L115" t="s">
        <v>3466</v>
      </c>
      <c r="M115" t="s">
        <v>1125</v>
      </c>
      <c r="N115">
        <v>73134</v>
      </c>
      <c r="O115" t="s">
        <v>3465</v>
      </c>
      <c r="P115" t="s">
        <v>3464</v>
      </c>
      <c r="Q115" t="s">
        <v>3463</v>
      </c>
      <c r="R115" t="s">
        <v>222</v>
      </c>
      <c r="S115" t="s">
        <v>234</v>
      </c>
      <c r="T115" t="s">
        <v>2523</v>
      </c>
      <c r="U115" t="s">
        <v>1754</v>
      </c>
      <c r="W115">
        <v>302821044492</v>
      </c>
    </row>
    <row r="116" spans="1:24" hidden="1" x14ac:dyDescent="0.25">
      <c r="A116">
        <v>111498</v>
      </c>
      <c r="B116">
        <v>313243</v>
      </c>
      <c r="C116" t="s">
        <v>194</v>
      </c>
      <c r="D116" t="s">
        <v>233</v>
      </c>
      <c r="E116">
        <v>998076554</v>
      </c>
      <c r="F116" t="s">
        <v>2018</v>
      </c>
      <c r="G116" t="s">
        <v>2017</v>
      </c>
      <c r="H116" t="s">
        <v>232</v>
      </c>
      <c r="I116" t="s">
        <v>224</v>
      </c>
      <c r="J116">
        <v>386572</v>
      </c>
      <c r="K116" t="s">
        <v>35</v>
      </c>
      <c r="L116" t="s">
        <v>2016</v>
      </c>
      <c r="M116" t="s">
        <v>308</v>
      </c>
      <c r="N116">
        <v>156</v>
      </c>
      <c r="O116" t="s">
        <v>2015</v>
      </c>
      <c r="P116" t="s">
        <v>2014</v>
      </c>
      <c r="Q116" t="s">
        <v>3462</v>
      </c>
      <c r="R116" t="s">
        <v>222</v>
      </c>
      <c r="S116" t="s">
        <v>227</v>
      </c>
      <c r="T116" t="s">
        <v>295</v>
      </c>
      <c r="U116" t="s">
        <v>2013</v>
      </c>
      <c r="W116" t="s">
        <v>3461</v>
      </c>
      <c r="X116" t="s">
        <v>3460</v>
      </c>
    </row>
    <row r="117" spans="1:24" hidden="1" x14ac:dyDescent="0.25">
      <c r="A117">
        <v>111498</v>
      </c>
      <c r="B117">
        <v>313243</v>
      </c>
      <c r="C117" t="s">
        <v>194</v>
      </c>
      <c r="D117" t="s">
        <v>233</v>
      </c>
      <c r="E117">
        <v>984400330</v>
      </c>
      <c r="F117" t="s">
        <v>2377</v>
      </c>
      <c r="G117" t="s">
        <v>2376</v>
      </c>
      <c r="H117" t="s">
        <v>230</v>
      </c>
      <c r="I117" t="s">
        <v>224</v>
      </c>
      <c r="J117">
        <v>628134</v>
      </c>
      <c r="K117" t="s">
        <v>274</v>
      </c>
      <c r="L117" t="s">
        <v>2375</v>
      </c>
      <c r="M117" t="s">
        <v>272</v>
      </c>
      <c r="N117" t="s">
        <v>2374</v>
      </c>
      <c r="O117" t="s">
        <v>2373</v>
      </c>
      <c r="P117" t="s">
        <v>2372</v>
      </c>
      <c r="Q117" t="s">
        <v>3459</v>
      </c>
      <c r="R117" t="s">
        <v>222</v>
      </c>
      <c r="S117" t="s">
        <v>221</v>
      </c>
      <c r="T117" t="s">
        <v>1007</v>
      </c>
      <c r="U117" t="s">
        <v>1399</v>
      </c>
      <c r="W117" t="s">
        <v>3458</v>
      </c>
    </row>
    <row r="118" spans="1:24" hidden="1" x14ac:dyDescent="0.25">
      <c r="A118">
        <v>111498</v>
      </c>
      <c r="B118">
        <v>313243</v>
      </c>
      <c r="C118" t="s">
        <v>194</v>
      </c>
      <c r="D118" t="s">
        <v>233</v>
      </c>
      <c r="E118">
        <v>999978239</v>
      </c>
      <c r="F118" t="s">
        <v>864</v>
      </c>
      <c r="G118" t="s">
        <v>863</v>
      </c>
      <c r="H118" t="s">
        <v>254</v>
      </c>
      <c r="I118" t="s">
        <v>224</v>
      </c>
      <c r="J118">
        <v>271962.5</v>
      </c>
      <c r="K118" t="s">
        <v>126</v>
      </c>
      <c r="L118" t="s">
        <v>862</v>
      </c>
      <c r="M118" t="s">
        <v>861</v>
      </c>
      <c r="N118">
        <v>15341</v>
      </c>
      <c r="O118" t="s">
        <v>860</v>
      </c>
      <c r="P118" t="s">
        <v>859</v>
      </c>
      <c r="Q118" t="s">
        <v>3457</v>
      </c>
      <c r="R118" t="s">
        <v>222</v>
      </c>
      <c r="S118" t="s">
        <v>278</v>
      </c>
      <c r="T118" t="s">
        <v>889</v>
      </c>
      <c r="U118" t="s">
        <v>1211</v>
      </c>
      <c r="W118" t="s">
        <v>2862</v>
      </c>
      <c r="X118" t="s">
        <v>1628</v>
      </c>
    </row>
    <row r="119" spans="1:24" hidden="1" x14ac:dyDescent="0.25">
      <c r="A119">
        <v>111498</v>
      </c>
      <c r="B119">
        <v>313243</v>
      </c>
      <c r="C119" t="s">
        <v>194</v>
      </c>
      <c r="D119" t="s">
        <v>233</v>
      </c>
      <c r="E119">
        <v>999827307</v>
      </c>
      <c r="F119" t="s">
        <v>125</v>
      </c>
      <c r="G119" t="s">
        <v>1356</v>
      </c>
      <c r="H119" t="s">
        <v>254</v>
      </c>
      <c r="I119" t="s">
        <v>224</v>
      </c>
      <c r="J119">
        <v>266940</v>
      </c>
      <c r="K119" t="s">
        <v>126</v>
      </c>
      <c r="L119" t="s">
        <v>1355</v>
      </c>
      <c r="M119" t="s">
        <v>268</v>
      </c>
      <c r="N119">
        <v>10177</v>
      </c>
      <c r="O119" t="s">
        <v>1354</v>
      </c>
      <c r="P119" t="s">
        <v>1353</v>
      </c>
      <c r="Q119" t="s">
        <v>3456</v>
      </c>
      <c r="R119" t="s">
        <v>222</v>
      </c>
      <c r="S119" t="s">
        <v>234</v>
      </c>
      <c r="T119" t="s">
        <v>891</v>
      </c>
      <c r="U119" t="s">
        <v>1352</v>
      </c>
      <c r="W119" t="s">
        <v>3455</v>
      </c>
    </row>
    <row r="120" spans="1:24" hidden="1" x14ac:dyDescent="0.25">
      <c r="A120">
        <v>111498</v>
      </c>
      <c r="B120">
        <v>313243</v>
      </c>
      <c r="C120" t="s">
        <v>194</v>
      </c>
      <c r="D120" t="s">
        <v>233</v>
      </c>
      <c r="E120">
        <v>999944774</v>
      </c>
      <c r="F120" t="s">
        <v>1589</v>
      </c>
      <c r="G120" t="s">
        <v>1588</v>
      </c>
      <c r="H120" t="s">
        <v>232</v>
      </c>
      <c r="I120" t="s">
        <v>237</v>
      </c>
      <c r="J120">
        <v>189048</v>
      </c>
      <c r="K120" t="s">
        <v>35</v>
      </c>
      <c r="L120" t="s">
        <v>1587</v>
      </c>
      <c r="M120" t="s">
        <v>308</v>
      </c>
      <c r="N120">
        <v>195</v>
      </c>
      <c r="O120" t="s">
        <v>1586</v>
      </c>
      <c r="P120" t="s">
        <v>1585</v>
      </c>
      <c r="Q120" t="s">
        <v>3454</v>
      </c>
      <c r="R120" t="s">
        <v>222</v>
      </c>
      <c r="S120" t="s">
        <v>253</v>
      </c>
      <c r="T120" t="s">
        <v>693</v>
      </c>
      <c r="U120" t="s">
        <v>1584</v>
      </c>
      <c r="W120">
        <v>390818874640</v>
      </c>
    </row>
    <row r="121" spans="1:24" hidden="1" x14ac:dyDescent="0.25">
      <c r="A121">
        <v>111498</v>
      </c>
      <c r="B121">
        <v>313243</v>
      </c>
      <c r="C121" t="s">
        <v>194</v>
      </c>
      <c r="D121" t="s">
        <v>233</v>
      </c>
      <c r="E121">
        <v>998627417</v>
      </c>
      <c r="F121" t="s">
        <v>2391</v>
      </c>
      <c r="G121" t="s">
        <v>2390</v>
      </c>
      <c r="H121" t="s">
        <v>232</v>
      </c>
      <c r="I121" t="s">
        <v>224</v>
      </c>
      <c r="J121">
        <v>262648.65000000002</v>
      </c>
      <c r="K121" t="s">
        <v>35</v>
      </c>
      <c r="L121" t="s">
        <v>1587</v>
      </c>
      <c r="M121" t="s">
        <v>308</v>
      </c>
      <c r="N121">
        <v>195</v>
      </c>
      <c r="O121" t="s">
        <v>2389</v>
      </c>
      <c r="P121" t="s">
        <v>2388</v>
      </c>
      <c r="Q121" t="s">
        <v>3453</v>
      </c>
      <c r="R121" t="s">
        <v>222</v>
      </c>
      <c r="S121" t="s">
        <v>253</v>
      </c>
      <c r="T121" t="s">
        <v>693</v>
      </c>
      <c r="U121" t="s">
        <v>1584</v>
      </c>
      <c r="W121" t="s">
        <v>1924</v>
      </c>
    </row>
    <row r="122" spans="1:24" hidden="1" x14ac:dyDescent="0.25">
      <c r="A122">
        <v>111498</v>
      </c>
      <c r="B122">
        <v>313243</v>
      </c>
      <c r="C122" t="s">
        <v>194</v>
      </c>
      <c r="D122" t="s">
        <v>233</v>
      </c>
      <c r="E122">
        <v>999847677</v>
      </c>
      <c r="F122" t="s">
        <v>838</v>
      </c>
      <c r="G122" t="s">
        <v>837</v>
      </c>
      <c r="H122" t="s">
        <v>225</v>
      </c>
      <c r="I122" t="s">
        <v>224</v>
      </c>
      <c r="J122">
        <v>545678.76</v>
      </c>
      <c r="K122" t="s">
        <v>68</v>
      </c>
      <c r="L122" t="s">
        <v>836</v>
      </c>
      <c r="M122" t="s">
        <v>347</v>
      </c>
      <c r="N122" t="s">
        <v>835</v>
      </c>
      <c r="O122" t="s">
        <v>834</v>
      </c>
      <c r="P122" t="s">
        <v>833</v>
      </c>
      <c r="Q122" t="s">
        <v>3452</v>
      </c>
      <c r="R122" t="s">
        <v>222</v>
      </c>
      <c r="S122" t="s">
        <v>227</v>
      </c>
      <c r="T122" t="s">
        <v>2847</v>
      </c>
      <c r="U122" t="s">
        <v>3451</v>
      </c>
      <c r="W122" t="s">
        <v>3450</v>
      </c>
    </row>
    <row r="123" spans="1:24" hidden="1" x14ac:dyDescent="0.25">
      <c r="A123">
        <v>111498</v>
      </c>
      <c r="B123">
        <v>313243</v>
      </c>
      <c r="C123" t="s">
        <v>194</v>
      </c>
      <c r="D123" t="s">
        <v>233</v>
      </c>
      <c r="E123">
        <v>999649603</v>
      </c>
      <c r="F123" t="s">
        <v>1361</v>
      </c>
      <c r="G123" t="s">
        <v>1360</v>
      </c>
      <c r="H123" t="s">
        <v>225</v>
      </c>
      <c r="I123" t="s">
        <v>224</v>
      </c>
      <c r="J123">
        <v>413656.8</v>
      </c>
      <c r="K123" t="s">
        <v>35</v>
      </c>
      <c r="L123" t="s">
        <v>1359</v>
      </c>
      <c r="M123" t="s">
        <v>734</v>
      </c>
      <c r="N123">
        <v>43124</v>
      </c>
      <c r="O123" t="s">
        <v>1358</v>
      </c>
      <c r="P123" t="s">
        <v>1357</v>
      </c>
      <c r="Q123" t="s">
        <v>3449</v>
      </c>
      <c r="R123" t="s">
        <v>222</v>
      </c>
      <c r="S123" t="s">
        <v>221</v>
      </c>
      <c r="T123" t="s">
        <v>878</v>
      </c>
      <c r="U123" t="s">
        <v>3448</v>
      </c>
      <c r="W123" t="s">
        <v>3447</v>
      </c>
      <c r="X123" t="s">
        <v>2354</v>
      </c>
    </row>
    <row r="124" spans="1:24" hidden="1" x14ac:dyDescent="0.25">
      <c r="A124">
        <v>111498</v>
      </c>
      <c r="B124">
        <v>313243</v>
      </c>
      <c r="C124" t="s">
        <v>194</v>
      </c>
      <c r="D124" t="s">
        <v>226</v>
      </c>
      <c r="E124">
        <v>999617108</v>
      </c>
      <c r="F124" t="s">
        <v>199</v>
      </c>
      <c r="G124" t="s">
        <v>1483</v>
      </c>
      <c r="H124" t="s">
        <v>232</v>
      </c>
      <c r="I124" t="s">
        <v>224</v>
      </c>
      <c r="J124">
        <v>1646141.88</v>
      </c>
      <c r="K124" t="s">
        <v>68</v>
      </c>
      <c r="L124" t="s">
        <v>1482</v>
      </c>
      <c r="M124" t="s">
        <v>1481</v>
      </c>
      <c r="N124" t="s">
        <v>1480</v>
      </c>
      <c r="P124" t="s">
        <v>1479</v>
      </c>
      <c r="Q124" t="s">
        <v>3446</v>
      </c>
      <c r="R124" t="s">
        <v>222</v>
      </c>
      <c r="S124" t="s">
        <v>227</v>
      </c>
      <c r="T124" t="s">
        <v>1419</v>
      </c>
      <c r="U124" t="s">
        <v>600</v>
      </c>
      <c r="W124" t="s">
        <v>2941</v>
      </c>
    </row>
    <row r="125" spans="1:24" hidden="1" x14ac:dyDescent="0.25">
      <c r="A125">
        <v>111498</v>
      </c>
      <c r="B125">
        <v>313243</v>
      </c>
      <c r="C125" t="s">
        <v>194</v>
      </c>
      <c r="D125" t="s">
        <v>233</v>
      </c>
      <c r="E125">
        <v>999824300</v>
      </c>
      <c r="F125" t="s">
        <v>1451</v>
      </c>
      <c r="G125" t="s">
        <v>1324</v>
      </c>
      <c r="H125" t="s">
        <v>225</v>
      </c>
      <c r="I125" t="s">
        <v>224</v>
      </c>
      <c r="J125">
        <v>224808</v>
      </c>
      <c r="K125" t="s">
        <v>126</v>
      </c>
      <c r="L125" t="s">
        <v>1450</v>
      </c>
      <c r="M125" t="s">
        <v>1449</v>
      </c>
      <c r="N125">
        <v>73132</v>
      </c>
      <c r="O125" t="s">
        <v>1448</v>
      </c>
      <c r="P125" t="s">
        <v>1447</v>
      </c>
      <c r="Q125" t="s">
        <v>3445</v>
      </c>
      <c r="R125" t="s">
        <v>222</v>
      </c>
      <c r="S125" t="s">
        <v>221</v>
      </c>
      <c r="T125" t="s">
        <v>742</v>
      </c>
      <c r="U125" t="s">
        <v>3444</v>
      </c>
      <c r="W125">
        <v>302821037285</v>
      </c>
    </row>
    <row r="126" spans="1:24" hidden="1" x14ac:dyDescent="0.25">
      <c r="A126">
        <v>110929</v>
      </c>
      <c r="B126">
        <v>312792</v>
      </c>
      <c r="C126" t="s">
        <v>38</v>
      </c>
      <c r="D126" t="s">
        <v>226</v>
      </c>
      <c r="E126">
        <v>999766294</v>
      </c>
      <c r="F126" t="s">
        <v>45</v>
      </c>
      <c r="G126" t="s">
        <v>1615</v>
      </c>
      <c r="H126" t="s">
        <v>232</v>
      </c>
      <c r="I126" t="s">
        <v>224</v>
      </c>
      <c r="J126">
        <v>461530</v>
      </c>
      <c r="K126" t="s">
        <v>46</v>
      </c>
      <c r="L126" t="s">
        <v>1725</v>
      </c>
      <c r="M126" t="s">
        <v>852</v>
      </c>
      <c r="N126">
        <v>92400</v>
      </c>
      <c r="O126" t="s">
        <v>1724</v>
      </c>
      <c r="P126" t="s">
        <v>1723</v>
      </c>
      <c r="Q126" t="s">
        <v>3427</v>
      </c>
      <c r="R126" t="s">
        <v>222</v>
      </c>
      <c r="S126" t="s">
        <v>253</v>
      </c>
      <c r="T126" t="s">
        <v>1008</v>
      </c>
      <c r="U126" t="s">
        <v>2502</v>
      </c>
      <c r="W126" t="s">
        <v>2408</v>
      </c>
      <c r="X126" t="s">
        <v>2124</v>
      </c>
    </row>
    <row r="127" spans="1:24" hidden="1" x14ac:dyDescent="0.25">
      <c r="A127">
        <v>110929</v>
      </c>
      <c r="B127">
        <v>312792</v>
      </c>
      <c r="C127" t="s">
        <v>38</v>
      </c>
      <c r="D127" t="s">
        <v>233</v>
      </c>
      <c r="E127">
        <v>999958839</v>
      </c>
      <c r="F127" t="s">
        <v>1172</v>
      </c>
      <c r="G127" t="s">
        <v>1171</v>
      </c>
      <c r="H127" t="s">
        <v>254</v>
      </c>
      <c r="I127" t="s">
        <v>224</v>
      </c>
      <c r="J127">
        <v>534654</v>
      </c>
      <c r="K127" t="s">
        <v>183</v>
      </c>
      <c r="L127" t="s">
        <v>1170</v>
      </c>
      <c r="M127" t="s">
        <v>1103</v>
      </c>
      <c r="N127">
        <v>2000</v>
      </c>
      <c r="O127" t="s">
        <v>1169</v>
      </c>
      <c r="P127" t="s">
        <v>1168</v>
      </c>
      <c r="Q127" t="s">
        <v>3426</v>
      </c>
      <c r="R127" t="s">
        <v>222</v>
      </c>
      <c r="S127" t="s">
        <v>227</v>
      </c>
      <c r="T127" t="s">
        <v>491</v>
      </c>
      <c r="U127" t="s">
        <v>2012</v>
      </c>
      <c r="W127" t="s">
        <v>3425</v>
      </c>
      <c r="X127" t="s">
        <v>2140</v>
      </c>
    </row>
    <row r="128" spans="1:24" hidden="1" x14ac:dyDescent="0.25">
      <c r="A128">
        <v>110929</v>
      </c>
      <c r="B128">
        <v>312792</v>
      </c>
      <c r="C128" t="s">
        <v>38</v>
      </c>
      <c r="D128" t="s">
        <v>233</v>
      </c>
      <c r="E128">
        <v>999841469</v>
      </c>
      <c r="F128" t="s">
        <v>768</v>
      </c>
      <c r="G128" t="s">
        <v>767</v>
      </c>
      <c r="H128" t="s">
        <v>225</v>
      </c>
      <c r="I128" t="s">
        <v>224</v>
      </c>
      <c r="J128">
        <v>232399</v>
      </c>
      <c r="K128" t="s">
        <v>183</v>
      </c>
      <c r="L128" t="s">
        <v>766</v>
      </c>
      <c r="M128" t="s">
        <v>765</v>
      </c>
      <c r="N128">
        <v>1015</v>
      </c>
      <c r="O128" t="s">
        <v>764</v>
      </c>
      <c r="P128" t="s">
        <v>763</v>
      </c>
      <c r="Q128" t="s">
        <v>3424</v>
      </c>
      <c r="R128" t="s">
        <v>222</v>
      </c>
      <c r="S128" t="s">
        <v>221</v>
      </c>
      <c r="T128" t="s">
        <v>506</v>
      </c>
      <c r="U128" t="s">
        <v>1639</v>
      </c>
      <c r="W128">
        <v>41216924601</v>
      </c>
      <c r="X128">
        <v>41216924605</v>
      </c>
    </row>
    <row r="129" spans="1:24" hidden="1" x14ac:dyDescent="0.25">
      <c r="A129">
        <v>110929</v>
      </c>
      <c r="B129">
        <v>312792</v>
      </c>
      <c r="C129" t="s">
        <v>38</v>
      </c>
      <c r="D129" t="s">
        <v>233</v>
      </c>
      <c r="E129">
        <v>999587135</v>
      </c>
      <c r="F129" t="s">
        <v>571</v>
      </c>
      <c r="G129" t="s">
        <v>570</v>
      </c>
      <c r="H129" t="s">
        <v>254</v>
      </c>
      <c r="I129" t="s">
        <v>224</v>
      </c>
      <c r="J129">
        <v>332240</v>
      </c>
      <c r="K129" t="s">
        <v>458</v>
      </c>
      <c r="L129" t="s">
        <v>569</v>
      </c>
      <c r="M129" t="s">
        <v>568</v>
      </c>
      <c r="N129">
        <v>6100</v>
      </c>
      <c r="O129" t="s">
        <v>567</v>
      </c>
      <c r="P129" t="s">
        <v>566</v>
      </c>
      <c r="Q129" t="s">
        <v>3423</v>
      </c>
      <c r="R129" t="s">
        <v>222</v>
      </c>
      <c r="S129" t="s">
        <v>234</v>
      </c>
      <c r="T129" t="s">
        <v>2378</v>
      </c>
      <c r="U129" t="s">
        <v>2972</v>
      </c>
      <c r="W129" t="s">
        <v>3187</v>
      </c>
      <c r="X129" t="s">
        <v>3186</v>
      </c>
    </row>
    <row r="130" spans="1:24" hidden="1" x14ac:dyDescent="0.25">
      <c r="A130">
        <v>110929</v>
      </c>
      <c r="B130">
        <v>312792</v>
      </c>
      <c r="C130" t="s">
        <v>38</v>
      </c>
      <c r="D130" t="s">
        <v>233</v>
      </c>
      <c r="E130">
        <v>999639418</v>
      </c>
      <c r="F130" t="s">
        <v>1722</v>
      </c>
      <c r="G130" t="s">
        <v>1721</v>
      </c>
      <c r="H130" t="s">
        <v>225</v>
      </c>
      <c r="I130" t="s">
        <v>237</v>
      </c>
      <c r="J130">
        <v>452404</v>
      </c>
      <c r="K130" t="s">
        <v>332</v>
      </c>
      <c r="L130" t="s">
        <v>1720</v>
      </c>
      <c r="M130" t="s">
        <v>1719</v>
      </c>
      <c r="N130">
        <v>2802</v>
      </c>
      <c r="P130" t="s">
        <v>1718</v>
      </c>
      <c r="Q130" t="s">
        <v>3422</v>
      </c>
      <c r="R130" t="s">
        <v>222</v>
      </c>
      <c r="S130" t="s">
        <v>221</v>
      </c>
      <c r="T130" t="s">
        <v>242</v>
      </c>
      <c r="U130" t="s">
        <v>1713</v>
      </c>
      <c r="W130" t="s">
        <v>3414</v>
      </c>
    </row>
    <row r="131" spans="1:24" hidden="1" x14ac:dyDescent="0.25">
      <c r="A131">
        <v>110929</v>
      </c>
      <c r="B131">
        <v>312792</v>
      </c>
      <c r="C131" t="s">
        <v>38</v>
      </c>
      <c r="D131" t="s">
        <v>233</v>
      </c>
      <c r="E131">
        <v>999993953</v>
      </c>
      <c r="F131" t="s">
        <v>939</v>
      </c>
      <c r="G131" t="s">
        <v>938</v>
      </c>
      <c r="H131" t="s">
        <v>225</v>
      </c>
      <c r="I131" t="s">
        <v>224</v>
      </c>
      <c r="J131">
        <v>336103</v>
      </c>
      <c r="K131" t="s">
        <v>35</v>
      </c>
      <c r="L131" t="s">
        <v>937</v>
      </c>
      <c r="M131" t="s">
        <v>475</v>
      </c>
      <c r="N131">
        <v>40126</v>
      </c>
      <c r="O131" t="s">
        <v>936</v>
      </c>
      <c r="P131" t="s">
        <v>935</v>
      </c>
      <c r="Q131" t="s">
        <v>3421</v>
      </c>
      <c r="R131" t="s">
        <v>222</v>
      </c>
      <c r="S131" t="s">
        <v>221</v>
      </c>
      <c r="T131" t="s">
        <v>1371</v>
      </c>
      <c r="U131" t="s">
        <v>2428</v>
      </c>
      <c r="W131" t="s">
        <v>2427</v>
      </c>
    </row>
    <row r="132" spans="1:24" hidden="1" x14ac:dyDescent="0.25">
      <c r="A132">
        <v>110929</v>
      </c>
      <c r="B132">
        <v>312792</v>
      </c>
      <c r="C132" t="s">
        <v>38</v>
      </c>
      <c r="D132" t="s">
        <v>233</v>
      </c>
      <c r="E132">
        <v>999989782</v>
      </c>
      <c r="F132" t="s">
        <v>643</v>
      </c>
      <c r="G132" t="s">
        <v>642</v>
      </c>
      <c r="H132" t="s">
        <v>225</v>
      </c>
      <c r="I132" t="s">
        <v>224</v>
      </c>
      <c r="J132">
        <v>227965</v>
      </c>
      <c r="K132" t="s">
        <v>245</v>
      </c>
      <c r="L132" t="s">
        <v>641</v>
      </c>
      <c r="M132" t="s">
        <v>402</v>
      </c>
      <c r="N132" t="s">
        <v>640</v>
      </c>
      <c r="O132" t="s">
        <v>639</v>
      </c>
      <c r="P132" t="s">
        <v>638</v>
      </c>
      <c r="Q132" t="s">
        <v>3420</v>
      </c>
      <c r="R132" t="s">
        <v>222</v>
      </c>
      <c r="S132" t="s">
        <v>253</v>
      </c>
      <c r="T132" t="s">
        <v>2524</v>
      </c>
      <c r="U132" t="s">
        <v>3329</v>
      </c>
      <c r="W132">
        <v>31503632739</v>
      </c>
    </row>
    <row r="133" spans="1:24" hidden="1" x14ac:dyDescent="0.25">
      <c r="A133">
        <v>110929</v>
      </c>
      <c r="B133">
        <v>312792</v>
      </c>
      <c r="C133" t="s">
        <v>38</v>
      </c>
      <c r="D133" t="s">
        <v>233</v>
      </c>
      <c r="E133">
        <v>999997930</v>
      </c>
      <c r="F133" t="s">
        <v>357</v>
      </c>
      <c r="G133" t="s">
        <v>356</v>
      </c>
      <c r="H133" t="s">
        <v>254</v>
      </c>
      <c r="I133" t="s">
        <v>224</v>
      </c>
      <c r="J133">
        <v>495310</v>
      </c>
      <c r="K133" t="s">
        <v>46</v>
      </c>
      <c r="L133" t="s">
        <v>355</v>
      </c>
      <c r="M133" t="s">
        <v>345</v>
      </c>
      <c r="N133">
        <v>75794</v>
      </c>
      <c r="O133" t="s">
        <v>354</v>
      </c>
      <c r="P133" t="s">
        <v>353</v>
      </c>
      <c r="Q133" t="s">
        <v>3419</v>
      </c>
      <c r="R133" t="s">
        <v>222</v>
      </c>
      <c r="S133" t="s">
        <v>234</v>
      </c>
      <c r="T133" t="s">
        <v>619</v>
      </c>
      <c r="U133" t="s">
        <v>1671</v>
      </c>
      <c r="W133" t="s">
        <v>2151</v>
      </c>
    </row>
    <row r="134" spans="1:24" hidden="1" x14ac:dyDescent="0.25">
      <c r="A134">
        <v>110929</v>
      </c>
      <c r="B134">
        <v>312792</v>
      </c>
      <c r="C134" t="s">
        <v>38</v>
      </c>
      <c r="D134" t="s">
        <v>233</v>
      </c>
      <c r="E134">
        <v>999823136</v>
      </c>
      <c r="F134" t="s">
        <v>2387</v>
      </c>
      <c r="G134" t="s">
        <v>957</v>
      </c>
      <c r="H134" t="s">
        <v>230</v>
      </c>
      <c r="I134" t="s">
        <v>237</v>
      </c>
      <c r="K134" t="s">
        <v>46</v>
      </c>
      <c r="L134" t="s">
        <v>2386</v>
      </c>
      <c r="M134" t="s">
        <v>345</v>
      </c>
      <c r="N134">
        <v>75800</v>
      </c>
      <c r="O134" t="s">
        <v>2385</v>
      </c>
      <c r="Q134" t="s">
        <v>3418</v>
      </c>
      <c r="R134" t="s">
        <v>222</v>
      </c>
      <c r="S134" t="s">
        <v>234</v>
      </c>
      <c r="T134" t="s">
        <v>1627</v>
      </c>
      <c r="U134" t="s">
        <v>3417</v>
      </c>
      <c r="W134" t="s">
        <v>3416</v>
      </c>
    </row>
    <row r="135" spans="1:24" hidden="1" x14ac:dyDescent="0.25">
      <c r="A135">
        <v>110929</v>
      </c>
      <c r="B135">
        <v>312792</v>
      </c>
      <c r="C135" t="s">
        <v>38</v>
      </c>
      <c r="D135" t="s">
        <v>233</v>
      </c>
      <c r="E135">
        <v>999977851</v>
      </c>
      <c r="F135" t="s">
        <v>378</v>
      </c>
      <c r="G135" t="s">
        <v>377</v>
      </c>
      <c r="H135" t="s">
        <v>225</v>
      </c>
      <c r="I135" t="s">
        <v>224</v>
      </c>
      <c r="K135" t="s">
        <v>332</v>
      </c>
      <c r="L135" t="s">
        <v>376</v>
      </c>
      <c r="M135" t="s">
        <v>375</v>
      </c>
      <c r="N135">
        <v>7491</v>
      </c>
      <c r="O135" t="s">
        <v>374</v>
      </c>
      <c r="P135" t="s">
        <v>373</v>
      </c>
      <c r="Q135" t="s">
        <v>3415</v>
      </c>
      <c r="R135" t="s">
        <v>222</v>
      </c>
      <c r="S135" t="s">
        <v>221</v>
      </c>
      <c r="T135" t="s">
        <v>242</v>
      </c>
      <c r="U135" t="s">
        <v>1713</v>
      </c>
      <c r="W135" t="s">
        <v>3414</v>
      </c>
    </row>
    <row r="136" spans="1:24" hidden="1" x14ac:dyDescent="0.25">
      <c r="A136">
        <v>110929</v>
      </c>
      <c r="B136">
        <v>312792</v>
      </c>
      <c r="C136" t="s">
        <v>38</v>
      </c>
      <c r="D136" t="s">
        <v>233</v>
      </c>
      <c r="E136">
        <v>999524085</v>
      </c>
      <c r="F136" t="s">
        <v>3148</v>
      </c>
      <c r="G136" t="s">
        <v>3147</v>
      </c>
      <c r="H136" t="s">
        <v>232</v>
      </c>
      <c r="I136" t="s">
        <v>224</v>
      </c>
      <c r="J136">
        <v>161177</v>
      </c>
      <c r="K136" t="s">
        <v>95</v>
      </c>
      <c r="L136" t="s">
        <v>3146</v>
      </c>
      <c r="M136" t="s">
        <v>951</v>
      </c>
      <c r="N136" t="s">
        <v>3145</v>
      </c>
      <c r="O136" t="s">
        <v>3144</v>
      </c>
      <c r="P136" t="s">
        <v>3143</v>
      </c>
      <c r="Q136" t="s">
        <v>3413</v>
      </c>
      <c r="R136" t="s">
        <v>222</v>
      </c>
      <c r="S136" t="s">
        <v>234</v>
      </c>
      <c r="T136" t="s">
        <v>442</v>
      </c>
      <c r="U136" t="s">
        <v>3142</v>
      </c>
      <c r="W136" t="s">
        <v>3412</v>
      </c>
    </row>
    <row r="137" spans="1:24" hidden="1" x14ac:dyDescent="0.25">
      <c r="A137">
        <v>111313</v>
      </c>
      <c r="B137">
        <v>313110</v>
      </c>
      <c r="C137" t="s">
        <v>129</v>
      </c>
      <c r="D137" t="s">
        <v>233</v>
      </c>
      <c r="E137">
        <v>999844864</v>
      </c>
      <c r="F137" t="s">
        <v>1249</v>
      </c>
      <c r="G137" t="s">
        <v>1248</v>
      </c>
      <c r="H137" t="s">
        <v>225</v>
      </c>
      <c r="I137" t="s">
        <v>224</v>
      </c>
      <c r="J137">
        <v>318750</v>
      </c>
      <c r="K137" t="s">
        <v>35</v>
      </c>
      <c r="L137" t="s">
        <v>1247</v>
      </c>
      <c r="M137" t="s">
        <v>308</v>
      </c>
      <c r="N137">
        <v>133</v>
      </c>
      <c r="O137" t="s">
        <v>1246</v>
      </c>
      <c r="P137" t="s">
        <v>1245</v>
      </c>
      <c r="Q137" t="s">
        <v>3405</v>
      </c>
      <c r="R137" t="s">
        <v>222</v>
      </c>
      <c r="S137" t="s">
        <v>221</v>
      </c>
      <c r="T137" t="s">
        <v>316</v>
      </c>
      <c r="U137" t="s">
        <v>1137</v>
      </c>
      <c r="W137">
        <v>390672592226</v>
      </c>
      <c r="X137">
        <v>39067236605</v>
      </c>
    </row>
    <row r="138" spans="1:24" hidden="1" x14ac:dyDescent="0.25">
      <c r="A138">
        <v>111313</v>
      </c>
      <c r="B138">
        <v>313110</v>
      </c>
      <c r="C138" t="s">
        <v>129</v>
      </c>
      <c r="D138" t="s">
        <v>233</v>
      </c>
      <c r="E138">
        <v>999991819</v>
      </c>
      <c r="F138" t="s">
        <v>1370</v>
      </c>
      <c r="G138" t="s">
        <v>1369</v>
      </c>
      <c r="H138" t="s">
        <v>232</v>
      </c>
      <c r="I138" t="s">
        <v>224</v>
      </c>
      <c r="J138">
        <v>341694</v>
      </c>
      <c r="K138" t="s">
        <v>113</v>
      </c>
      <c r="L138" t="s">
        <v>1368</v>
      </c>
      <c r="M138" t="s">
        <v>1308</v>
      </c>
      <c r="N138">
        <v>82024</v>
      </c>
      <c r="O138" t="s">
        <v>1367</v>
      </c>
      <c r="P138" t="s">
        <v>1366</v>
      </c>
      <c r="Q138" t="s">
        <v>3404</v>
      </c>
      <c r="R138" t="s">
        <v>222</v>
      </c>
      <c r="T138" t="s">
        <v>235</v>
      </c>
      <c r="U138" t="s">
        <v>1365</v>
      </c>
      <c r="W138">
        <v>498960728018</v>
      </c>
      <c r="X138">
        <v>498960722255</v>
      </c>
    </row>
    <row r="139" spans="1:24" hidden="1" x14ac:dyDescent="0.25">
      <c r="A139">
        <v>111313</v>
      </c>
      <c r="B139">
        <v>313110</v>
      </c>
      <c r="C139" t="s">
        <v>129</v>
      </c>
      <c r="D139" t="s">
        <v>233</v>
      </c>
      <c r="E139">
        <v>999979500</v>
      </c>
      <c r="F139" t="s">
        <v>311</v>
      </c>
      <c r="G139" t="s">
        <v>310</v>
      </c>
      <c r="H139" t="s">
        <v>254</v>
      </c>
      <c r="I139" t="s">
        <v>224</v>
      </c>
      <c r="J139">
        <v>213801</v>
      </c>
      <c r="K139" t="s">
        <v>35</v>
      </c>
      <c r="L139" t="s">
        <v>309</v>
      </c>
      <c r="M139" t="s">
        <v>308</v>
      </c>
      <c r="N139">
        <v>185</v>
      </c>
      <c r="O139" t="s">
        <v>307</v>
      </c>
      <c r="P139" t="s">
        <v>306</v>
      </c>
      <c r="Q139" t="s">
        <v>3403</v>
      </c>
      <c r="R139" t="s">
        <v>222</v>
      </c>
      <c r="S139" t="s">
        <v>227</v>
      </c>
      <c r="T139" t="s">
        <v>3320</v>
      </c>
      <c r="U139" t="s">
        <v>2962</v>
      </c>
      <c r="W139" t="s">
        <v>3402</v>
      </c>
      <c r="X139" t="s">
        <v>3401</v>
      </c>
    </row>
    <row r="140" spans="1:24" hidden="1" x14ac:dyDescent="0.25">
      <c r="A140">
        <v>111313</v>
      </c>
      <c r="B140">
        <v>313110</v>
      </c>
      <c r="C140" t="s">
        <v>129</v>
      </c>
      <c r="D140" t="s">
        <v>233</v>
      </c>
      <c r="E140">
        <v>999827307</v>
      </c>
      <c r="F140" t="s">
        <v>125</v>
      </c>
      <c r="G140" t="s">
        <v>1356</v>
      </c>
      <c r="H140" t="s">
        <v>254</v>
      </c>
      <c r="I140" t="s">
        <v>224</v>
      </c>
      <c r="J140">
        <v>320600</v>
      </c>
      <c r="K140" t="s">
        <v>126</v>
      </c>
      <c r="L140" t="s">
        <v>1355</v>
      </c>
      <c r="M140" t="s">
        <v>268</v>
      </c>
      <c r="N140">
        <v>10177</v>
      </c>
      <c r="O140" t="s">
        <v>1354</v>
      </c>
      <c r="P140" t="s">
        <v>1353</v>
      </c>
      <c r="Q140" t="s">
        <v>3400</v>
      </c>
      <c r="R140" t="s">
        <v>222</v>
      </c>
      <c r="S140" t="s">
        <v>234</v>
      </c>
      <c r="T140" t="s">
        <v>1052</v>
      </c>
      <c r="U140" t="s">
        <v>1352</v>
      </c>
      <c r="W140" t="s">
        <v>3399</v>
      </c>
      <c r="X140" t="s">
        <v>2167</v>
      </c>
    </row>
    <row r="141" spans="1:24" hidden="1" x14ac:dyDescent="0.25">
      <c r="A141">
        <v>111313</v>
      </c>
      <c r="B141">
        <v>313110</v>
      </c>
      <c r="C141" t="s">
        <v>129</v>
      </c>
      <c r="D141" t="s">
        <v>233</v>
      </c>
      <c r="E141">
        <v>999746021</v>
      </c>
      <c r="F141" t="s">
        <v>1907</v>
      </c>
      <c r="G141" t="s">
        <v>1906</v>
      </c>
      <c r="H141" t="s">
        <v>232</v>
      </c>
      <c r="I141" t="s">
        <v>224</v>
      </c>
      <c r="J141">
        <v>399598</v>
      </c>
      <c r="K141" t="s">
        <v>68</v>
      </c>
      <c r="L141" t="s">
        <v>1905</v>
      </c>
      <c r="M141" t="s">
        <v>1904</v>
      </c>
      <c r="N141" t="s">
        <v>1903</v>
      </c>
      <c r="O141" t="s">
        <v>1902</v>
      </c>
      <c r="P141" t="s">
        <v>1901</v>
      </c>
      <c r="Q141" t="s">
        <v>3398</v>
      </c>
      <c r="R141" t="s">
        <v>222</v>
      </c>
      <c r="S141" t="s">
        <v>227</v>
      </c>
      <c r="T141" t="s">
        <v>1027</v>
      </c>
      <c r="U141" t="s">
        <v>1925</v>
      </c>
      <c r="W141" t="s">
        <v>3397</v>
      </c>
      <c r="X141" t="s">
        <v>1900</v>
      </c>
    </row>
    <row r="142" spans="1:24" hidden="1" x14ac:dyDescent="0.25">
      <c r="A142">
        <v>111313</v>
      </c>
      <c r="B142">
        <v>313110</v>
      </c>
      <c r="C142" t="s">
        <v>129</v>
      </c>
      <c r="D142" t="s">
        <v>226</v>
      </c>
      <c r="E142">
        <v>999893946</v>
      </c>
      <c r="F142" t="s">
        <v>134</v>
      </c>
      <c r="G142" t="s">
        <v>1164</v>
      </c>
      <c r="H142" t="s">
        <v>225</v>
      </c>
      <c r="I142" t="s">
        <v>224</v>
      </c>
      <c r="J142">
        <v>241448</v>
      </c>
      <c r="K142" t="s">
        <v>35</v>
      </c>
      <c r="L142" t="s">
        <v>1163</v>
      </c>
      <c r="M142" t="s">
        <v>1162</v>
      </c>
      <c r="N142">
        <v>25121</v>
      </c>
      <c r="O142" t="s">
        <v>1161</v>
      </c>
      <c r="P142" t="s">
        <v>1160</v>
      </c>
      <c r="Q142" t="s">
        <v>3396</v>
      </c>
      <c r="R142" t="s">
        <v>222</v>
      </c>
      <c r="S142" t="s">
        <v>253</v>
      </c>
      <c r="T142" t="s">
        <v>647</v>
      </c>
      <c r="U142" t="s">
        <v>3395</v>
      </c>
      <c r="W142" t="s">
        <v>3394</v>
      </c>
      <c r="X142" t="s">
        <v>3393</v>
      </c>
    </row>
    <row r="143" spans="1:24" hidden="1" x14ac:dyDescent="0.25">
      <c r="A143">
        <v>111518</v>
      </c>
      <c r="B143">
        <v>312797</v>
      </c>
      <c r="C143" t="s">
        <v>80</v>
      </c>
      <c r="D143" t="s">
        <v>233</v>
      </c>
      <c r="E143">
        <v>952213790</v>
      </c>
      <c r="F143" t="s">
        <v>3093</v>
      </c>
      <c r="G143" t="s">
        <v>3092</v>
      </c>
      <c r="H143" t="s">
        <v>230</v>
      </c>
      <c r="I143" t="s">
        <v>224</v>
      </c>
      <c r="J143">
        <v>13020</v>
      </c>
      <c r="K143" t="s">
        <v>229</v>
      </c>
      <c r="L143" t="s">
        <v>3091</v>
      </c>
      <c r="M143" t="s">
        <v>228</v>
      </c>
      <c r="N143">
        <v>60117</v>
      </c>
      <c r="O143" t="s">
        <v>3090</v>
      </c>
      <c r="Q143" t="s">
        <v>3391</v>
      </c>
      <c r="R143" t="s">
        <v>222</v>
      </c>
      <c r="T143" t="s">
        <v>2353</v>
      </c>
      <c r="U143" t="s">
        <v>3390</v>
      </c>
      <c r="W143">
        <v>400213162598</v>
      </c>
    </row>
    <row r="144" spans="1:24" hidden="1" x14ac:dyDescent="0.25">
      <c r="A144">
        <v>111518</v>
      </c>
      <c r="B144">
        <v>312797</v>
      </c>
      <c r="C144" t="s">
        <v>80</v>
      </c>
      <c r="D144" t="s">
        <v>233</v>
      </c>
      <c r="E144">
        <v>991816077</v>
      </c>
      <c r="F144" t="s">
        <v>1305</v>
      </c>
      <c r="G144" t="s">
        <v>1304</v>
      </c>
      <c r="H144" t="s">
        <v>225</v>
      </c>
      <c r="I144" t="s">
        <v>224</v>
      </c>
      <c r="J144">
        <v>858940.8</v>
      </c>
      <c r="K144" t="s">
        <v>223</v>
      </c>
      <c r="L144" t="s">
        <v>1303</v>
      </c>
      <c r="M144" t="s">
        <v>524</v>
      </c>
      <c r="N144">
        <v>1300</v>
      </c>
      <c r="O144" t="s">
        <v>1302</v>
      </c>
      <c r="P144" t="s">
        <v>1301</v>
      </c>
      <c r="Q144" t="s">
        <v>3389</v>
      </c>
      <c r="R144" t="s">
        <v>222</v>
      </c>
      <c r="S144" t="s">
        <v>234</v>
      </c>
      <c r="T144" t="s">
        <v>391</v>
      </c>
      <c r="U144" t="s">
        <v>2857</v>
      </c>
      <c r="W144">
        <v>358400325387</v>
      </c>
    </row>
    <row r="145" spans="1:24" hidden="1" x14ac:dyDescent="0.25">
      <c r="A145">
        <v>111518</v>
      </c>
      <c r="B145">
        <v>312797</v>
      </c>
      <c r="C145" t="s">
        <v>80</v>
      </c>
      <c r="D145" t="s">
        <v>233</v>
      </c>
      <c r="E145">
        <v>950083379</v>
      </c>
      <c r="F145" t="s">
        <v>3388</v>
      </c>
      <c r="G145" t="s">
        <v>3387</v>
      </c>
      <c r="H145" t="s">
        <v>232</v>
      </c>
      <c r="I145" t="s">
        <v>237</v>
      </c>
      <c r="J145">
        <v>374061.5</v>
      </c>
      <c r="K145" t="s">
        <v>113</v>
      </c>
      <c r="L145" t="s">
        <v>3386</v>
      </c>
      <c r="M145" t="s">
        <v>2033</v>
      </c>
      <c r="N145">
        <v>82008</v>
      </c>
      <c r="O145" t="s">
        <v>3385</v>
      </c>
      <c r="Q145" t="s">
        <v>3384</v>
      </c>
      <c r="R145" t="s">
        <v>222</v>
      </c>
      <c r="S145" t="s">
        <v>234</v>
      </c>
      <c r="T145" t="s">
        <v>511</v>
      </c>
      <c r="U145" t="s">
        <v>3383</v>
      </c>
      <c r="W145" t="s">
        <v>3382</v>
      </c>
      <c r="X145" t="s">
        <v>3381</v>
      </c>
    </row>
    <row r="146" spans="1:24" hidden="1" x14ac:dyDescent="0.25">
      <c r="A146">
        <v>111518</v>
      </c>
      <c r="B146">
        <v>312797</v>
      </c>
      <c r="C146" t="s">
        <v>80</v>
      </c>
      <c r="D146" t="s">
        <v>233</v>
      </c>
      <c r="E146">
        <v>952710236</v>
      </c>
      <c r="F146" t="s">
        <v>2800</v>
      </c>
      <c r="G146" t="s">
        <v>2799</v>
      </c>
      <c r="H146" t="s">
        <v>232</v>
      </c>
      <c r="I146" t="s">
        <v>224</v>
      </c>
      <c r="J146">
        <v>647853.74</v>
      </c>
      <c r="K146" t="s">
        <v>57</v>
      </c>
      <c r="L146" t="s">
        <v>2798</v>
      </c>
      <c r="M146" t="s">
        <v>428</v>
      </c>
      <c r="N146">
        <v>8001</v>
      </c>
      <c r="O146" t="s">
        <v>2797</v>
      </c>
      <c r="P146" t="s">
        <v>2796</v>
      </c>
      <c r="Q146" t="s">
        <v>3380</v>
      </c>
      <c r="R146" t="s">
        <v>222</v>
      </c>
      <c r="S146" t="s">
        <v>234</v>
      </c>
      <c r="T146" t="s">
        <v>414</v>
      </c>
      <c r="U146" t="s">
        <v>2795</v>
      </c>
      <c r="W146">
        <v>34911109096</v>
      </c>
    </row>
    <row r="147" spans="1:24" hidden="1" x14ac:dyDescent="0.25">
      <c r="A147">
        <v>111518</v>
      </c>
      <c r="B147">
        <v>312797</v>
      </c>
      <c r="C147" t="s">
        <v>80</v>
      </c>
      <c r="D147" t="s">
        <v>233</v>
      </c>
      <c r="E147">
        <v>971490406</v>
      </c>
      <c r="F147" t="s">
        <v>3379</v>
      </c>
      <c r="G147" t="s">
        <v>3378</v>
      </c>
      <c r="H147" t="s">
        <v>232</v>
      </c>
      <c r="I147" t="s">
        <v>224</v>
      </c>
      <c r="J147">
        <v>420961.6</v>
      </c>
      <c r="K147" t="s">
        <v>113</v>
      </c>
      <c r="L147" t="s">
        <v>3377</v>
      </c>
      <c r="M147" t="s">
        <v>299</v>
      </c>
      <c r="N147">
        <v>1127</v>
      </c>
      <c r="O147" t="s">
        <v>3376</v>
      </c>
      <c r="Q147" t="s">
        <v>3375</v>
      </c>
      <c r="R147" t="s">
        <v>222</v>
      </c>
      <c r="S147" t="s">
        <v>234</v>
      </c>
      <c r="T147" t="s">
        <v>700</v>
      </c>
      <c r="U147" t="s">
        <v>3374</v>
      </c>
      <c r="W147">
        <v>49351862920</v>
      </c>
      <c r="X147">
        <v>493518629210</v>
      </c>
    </row>
    <row r="148" spans="1:24" hidden="1" x14ac:dyDescent="0.25">
      <c r="A148">
        <v>111518</v>
      </c>
      <c r="B148">
        <v>312797</v>
      </c>
      <c r="C148" t="s">
        <v>80</v>
      </c>
      <c r="D148" t="s">
        <v>233</v>
      </c>
      <c r="E148">
        <v>949984148</v>
      </c>
      <c r="F148" t="s">
        <v>3373</v>
      </c>
      <c r="G148" t="s">
        <v>3372</v>
      </c>
      <c r="H148" t="s">
        <v>230</v>
      </c>
      <c r="I148" t="s">
        <v>224</v>
      </c>
      <c r="J148">
        <v>96664.8</v>
      </c>
      <c r="K148" t="s">
        <v>229</v>
      </c>
      <c r="L148" t="s">
        <v>3371</v>
      </c>
      <c r="M148" t="s">
        <v>1640</v>
      </c>
      <c r="O148" t="s">
        <v>3370</v>
      </c>
      <c r="Q148" t="s">
        <v>3369</v>
      </c>
      <c r="R148" t="s">
        <v>222</v>
      </c>
      <c r="S148" t="s">
        <v>234</v>
      </c>
      <c r="T148" t="s">
        <v>2399</v>
      </c>
      <c r="U148" t="s">
        <v>3368</v>
      </c>
      <c r="W148">
        <v>40722131432</v>
      </c>
    </row>
    <row r="149" spans="1:24" hidden="1" x14ac:dyDescent="0.25">
      <c r="A149">
        <v>111518</v>
      </c>
      <c r="B149">
        <v>312797</v>
      </c>
      <c r="C149" t="s">
        <v>80</v>
      </c>
      <c r="D149" t="s">
        <v>233</v>
      </c>
      <c r="E149">
        <v>949362863</v>
      </c>
      <c r="F149" t="s">
        <v>3367</v>
      </c>
      <c r="G149" t="s">
        <v>2400</v>
      </c>
      <c r="H149" t="s">
        <v>232</v>
      </c>
      <c r="I149" t="s">
        <v>224</v>
      </c>
      <c r="J149">
        <v>576054.21</v>
      </c>
      <c r="K149" t="s">
        <v>57</v>
      </c>
      <c r="L149" t="s">
        <v>3366</v>
      </c>
      <c r="M149" t="s">
        <v>260</v>
      </c>
      <c r="N149">
        <v>28046</v>
      </c>
      <c r="O149" t="s">
        <v>3365</v>
      </c>
      <c r="Q149" t="s">
        <v>3364</v>
      </c>
      <c r="R149" t="s">
        <v>222</v>
      </c>
      <c r="S149" t="s">
        <v>234</v>
      </c>
      <c r="T149" t="s">
        <v>255</v>
      </c>
      <c r="U149" t="s">
        <v>3363</v>
      </c>
      <c r="W149" t="s">
        <v>3362</v>
      </c>
    </row>
    <row r="150" spans="1:24" hidden="1" x14ac:dyDescent="0.25">
      <c r="A150">
        <v>111518</v>
      </c>
      <c r="B150">
        <v>312797</v>
      </c>
      <c r="C150" t="s">
        <v>80</v>
      </c>
      <c r="D150" t="s">
        <v>233</v>
      </c>
      <c r="E150">
        <v>987970027</v>
      </c>
      <c r="F150" t="s">
        <v>2539</v>
      </c>
      <c r="G150" t="s">
        <v>1495</v>
      </c>
      <c r="H150" t="s">
        <v>232</v>
      </c>
      <c r="I150" t="s">
        <v>237</v>
      </c>
      <c r="J150">
        <v>77203.27</v>
      </c>
      <c r="K150" t="s">
        <v>285</v>
      </c>
      <c r="L150" t="s">
        <v>2538</v>
      </c>
      <c r="M150" t="s">
        <v>359</v>
      </c>
      <c r="N150">
        <v>2</v>
      </c>
      <c r="O150" t="s">
        <v>2537</v>
      </c>
      <c r="Q150" t="s">
        <v>3361</v>
      </c>
      <c r="R150" t="s">
        <v>222</v>
      </c>
      <c r="S150" t="s">
        <v>278</v>
      </c>
      <c r="T150" t="s">
        <v>2536</v>
      </c>
      <c r="U150" t="s">
        <v>1281</v>
      </c>
      <c r="W150" t="s">
        <v>2937</v>
      </c>
    </row>
    <row r="151" spans="1:24" hidden="1" x14ac:dyDescent="0.25">
      <c r="A151">
        <v>111518</v>
      </c>
      <c r="B151">
        <v>312797</v>
      </c>
      <c r="C151" t="s">
        <v>80</v>
      </c>
      <c r="D151" t="s">
        <v>233</v>
      </c>
      <c r="E151">
        <v>999993856</v>
      </c>
      <c r="F151" t="s">
        <v>955</v>
      </c>
      <c r="G151" t="s">
        <v>718</v>
      </c>
      <c r="H151" t="s">
        <v>232</v>
      </c>
      <c r="I151" t="s">
        <v>224</v>
      </c>
      <c r="J151">
        <v>1932744.18</v>
      </c>
      <c r="K151" t="s">
        <v>57</v>
      </c>
      <c r="L151" t="s">
        <v>954</v>
      </c>
      <c r="M151" t="s">
        <v>260</v>
      </c>
      <c r="N151">
        <v>28037</v>
      </c>
      <c r="O151" t="s">
        <v>953</v>
      </c>
      <c r="P151" t="s">
        <v>952</v>
      </c>
      <c r="Q151" t="s">
        <v>3360</v>
      </c>
      <c r="R151" t="s">
        <v>222</v>
      </c>
      <c r="S151" t="s">
        <v>234</v>
      </c>
      <c r="T151" t="s">
        <v>549</v>
      </c>
      <c r="U151" t="s">
        <v>3359</v>
      </c>
      <c r="W151" t="s">
        <v>2195</v>
      </c>
    </row>
    <row r="152" spans="1:24" hidden="1" x14ac:dyDescent="0.25">
      <c r="A152">
        <v>111518</v>
      </c>
      <c r="B152">
        <v>312797</v>
      </c>
      <c r="C152" t="s">
        <v>80</v>
      </c>
      <c r="D152" t="s">
        <v>226</v>
      </c>
      <c r="E152">
        <v>999959130</v>
      </c>
      <c r="F152" t="s">
        <v>85</v>
      </c>
      <c r="G152" t="s">
        <v>1041</v>
      </c>
      <c r="H152" t="s">
        <v>232</v>
      </c>
      <c r="I152" t="s">
        <v>224</v>
      </c>
      <c r="J152">
        <v>1893179.37</v>
      </c>
      <c r="K152" t="s">
        <v>57</v>
      </c>
      <c r="L152" t="s">
        <v>1567</v>
      </c>
      <c r="M152" t="s">
        <v>856</v>
      </c>
      <c r="N152">
        <v>28108</v>
      </c>
      <c r="O152" t="s">
        <v>1566</v>
      </c>
      <c r="P152" t="s">
        <v>1565</v>
      </c>
      <c r="Q152" t="s">
        <v>3358</v>
      </c>
      <c r="R152" t="s">
        <v>222</v>
      </c>
      <c r="S152" t="s">
        <v>234</v>
      </c>
      <c r="T152" t="s">
        <v>509</v>
      </c>
      <c r="U152" t="s">
        <v>3220</v>
      </c>
      <c r="W152" t="s">
        <v>3357</v>
      </c>
      <c r="X152" t="s">
        <v>3218</v>
      </c>
    </row>
    <row r="153" spans="1:24" hidden="1" x14ac:dyDescent="0.25">
      <c r="A153">
        <v>111518</v>
      </c>
      <c r="B153">
        <v>312797</v>
      </c>
      <c r="C153" t="s">
        <v>80</v>
      </c>
      <c r="D153" t="s">
        <v>233</v>
      </c>
      <c r="E153">
        <v>999833709</v>
      </c>
      <c r="F153" t="s">
        <v>1342</v>
      </c>
      <c r="G153" t="s">
        <v>1341</v>
      </c>
      <c r="H153" t="s">
        <v>230</v>
      </c>
      <c r="I153" t="s">
        <v>224</v>
      </c>
      <c r="J153">
        <v>115923.6</v>
      </c>
      <c r="K153" t="s">
        <v>274</v>
      </c>
      <c r="L153" t="s">
        <v>1340</v>
      </c>
      <c r="M153" t="s">
        <v>1339</v>
      </c>
      <c r="N153" t="s">
        <v>1338</v>
      </c>
      <c r="O153" t="s">
        <v>1337</v>
      </c>
      <c r="Q153" t="s">
        <v>3356</v>
      </c>
      <c r="R153" t="s">
        <v>222</v>
      </c>
      <c r="S153" t="s">
        <v>253</v>
      </c>
      <c r="T153" t="s">
        <v>3355</v>
      </c>
      <c r="U153" t="s">
        <v>832</v>
      </c>
      <c r="W153" t="s">
        <v>3354</v>
      </c>
      <c r="X153" t="s">
        <v>3353</v>
      </c>
    </row>
    <row r="154" spans="1:24" hidden="1" x14ac:dyDescent="0.25">
      <c r="A154">
        <v>111518</v>
      </c>
      <c r="B154">
        <v>312797</v>
      </c>
      <c r="C154" t="s">
        <v>80</v>
      </c>
      <c r="D154" t="s">
        <v>233</v>
      </c>
      <c r="E154">
        <v>958564477</v>
      </c>
      <c r="F154" t="s">
        <v>3352</v>
      </c>
      <c r="G154" t="s">
        <v>3351</v>
      </c>
      <c r="H154" t="s">
        <v>232</v>
      </c>
      <c r="I154" t="s">
        <v>224</v>
      </c>
      <c r="J154">
        <v>807740.5</v>
      </c>
      <c r="K154" t="s">
        <v>113</v>
      </c>
      <c r="L154" t="s">
        <v>3350</v>
      </c>
      <c r="M154" t="s">
        <v>621</v>
      </c>
      <c r="N154">
        <v>20148</v>
      </c>
      <c r="O154" t="s">
        <v>3349</v>
      </c>
      <c r="Q154" t="s">
        <v>3348</v>
      </c>
      <c r="R154" t="s">
        <v>222</v>
      </c>
      <c r="S154" t="s">
        <v>278</v>
      </c>
      <c r="T154" t="s">
        <v>1165</v>
      </c>
      <c r="U154" t="s">
        <v>3347</v>
      </c>
      <c r="W154">
        <v>49404132270</v>
      </c>
      <c r="X154">
        <v>494041322721</v>
      </c>
    </row>
    <row r="155" spans="1:24" hidden="1" x14ac:dyDescent="0.25">
      <c r="A155">
        <v>111518</v>
      </c>
      <c r="B155">
        <v>312797</v>
      </c>
      <c r="C155" t="s">
        <v>80</v>
      </c>
      <c r="D155" t="s">
        <v>233</v>
      </c>
      <c r="E155">
        <v>951813471</v>
      </c>
      <c r="F155" t="s">
        <v>3346</v>
      </c>
      <c r="G155" t="s">
        <v>2975</v>
      </c>
      <c r="H155" t="s">
        <v>230</v>
      </c>
      <c r="I155" t="s">
        <v>224</v>
      </c>
      <c r="J155">
        <v>87362.2</v>
      </c>
      <c r="K155" t="s">
        <v>401</v>
      </c>
      <c r="L155" t="s">
        <v>3345</v>
      </c>
      <c r="M155" t="s">
        <v>1038</v>
      </c>
      <c r="N155">
        <v>15060</v>
      </c>
      <c r="O155" t="s">
        <v>3344</v>
      </c>
      <c r="P155" t="s">
        <v>3343</v>
      </c>
      <c r="Q155" t="s">
        <v>3342</v>
      </c>
      <c r="R155" t="s">
        <v>222</v>
      </c>
      <c r="S155" t="s">
        <v>234</v>
      </c>
      <c r="T155" t="s">
        <v>3341</v>
      </c>
      <c r="U155" t="s">
        <v>3340</v>
      </c>
      <c r="W155">
        <v>3726149189</v>
      </c>
    </row>
    <row r="156" spans="1:24" hidden="1" x14ac:dyDescent="0.25">
      <c r="A156">
        <v>111518</v>
      </c>
      <c r="B156">
        <v>312797</v>
      </c>
      <c r="C156" t="s">
        <v>80</v>
      </c>
      <c r="D156" t="s">
        <v>233</v>
      </c>
      <c r="E156">
        <v>999995796</v>
      </c>
      <c r="F156" t="s">
        <v>698</v>
      </c>
      <c r="G156" t="s">
        <v>697</v>
      </c>
      <c r="H156" t="s">
        <v>225</v>
      </c>
      <c r="I156" t="s">
        <v>224</v>
      </c>
      <c r="J156">
        <v>640761.59</v>
      </c>
      <c r="K156" t="s">
        <v>35</v>
      </c>
      <c r="L156" t="s">
        <v>696</v>
      </c>
      <c r="M156" t="s">
        <v>482</v>
      </c>
      <c r="N156">
        <v>20122</v>
      </c>
      <c r="O156" t="s">
        <v>695</v>
      </c>
      <c r="P156" t="s">
        <v>694</v>
      </c>
      <c r="Q156" t="s">
        <v>3339</v>
      </c>
      <c r="R156" t="s">
        <v>222</v>
      </c>
      <c r="S156" t="s">
        <v>234</v>
      </c>
      <c r="T156" t="s">
        <v>884</v>
      </c>
      <c r="U156" t="s">
        <v>1871</v>
      </c>
      <c r="W156">
        <v>390250316200</v>
      </c>
      <c r="X156">
        <v>390250316201</v>
      </c>
    </row>
    <row r="157" spans="1:24" hidden="1" x14ac:dyDescent="0.25">
      <c r="A157">
        <v>111518</v>
      </c>
      <c r="B157">
        <v>312797</v>
      </c>
      <c r="C157" t="s">
        <v>80</v>
      </c>
      <c r="D157" t="s">
        <v>233</v>
      </c>
      <c r="E157">
        <v>999827501</v>
      </c>
      <c r="F157" t="s">
        <v>56</v>
      </c>
      <c r="G157" t="s">
        <v>2205</v>
      </c>
      <c r="H157" t="s">
        <v>230</v>
      </c>
      <c r="I157" t="s">
        <v>224</v>
      </c>
      <c r="J157">
        <v>253814.8</v>
      </c>
      <c r="K157" t="s">
        <v>57</v>
      </c>
      <c r="L157" t="s">
        <v>2370</v>
      </c>
      <c r="M157" t="s">
        <v>260</v>
      </c>
      <c r="N157">
        <v>28071</v>
      </c>
      <c r="O157" t="s">
        <v>2369</v>
      </c>
      <c r="Q157" t="s">
        <v>3338</v>
      </c>
      <c r="R157" t="s">
        <v>222</v>
      </c>
      <c r="S157" t="s">
        <v>234</v>
      </c>
      <c r="T157" t="s">
        <v>1188</v>
      </c>
      <c r="U157" t="s">
        <v>1499</v>
      </c>
      <c r="W157">
        <v>34915828042</v>
      </c>
      <c r="X157">
        <v>34915828032</v>
      </c>
    </row>
    <row r="158" spans="1:24" hidden="1" x14ac:dyDescent="0.25">
      <c r="A158">
        <v>111518</v>
      </c>
      <c r="B158">
        <v>312797</v>
      </c>
      <c r="C158" t="s">
        <v>80</v>
      </c>
      <c r="D158" t="s">
        <v>233</v>
      </c>
      <c r="E158">
        <v>950130327</v>
      </c>
      <c r="F158" t="s">
        <v>3337</v>
      </c>
      <c r="G158" t="s">
        <v>3336</v>
      </c>
      <c r="H158" t="s">
        <v>232</v>
      </c>
      <c r="I158" t="s">
        <v>224</v>
      </c>
      <c r="J158">
        <v>2552437</v>
      </c>
      <c r="K158" t="s">
        <v>274</v>
      </c>
      <c r="L158" t="s">
        <v>3335</v>
      </c>
      <c r="M158" t="s">
        <v>3334</v>
      </c>
      <c r="N158" t="s">
        <v>3333</v>
      </c>
      <c r="O158" t="s">
        <v>3332</v>
      </c>
      <c r="Q158" t="s">
        <v>3331</v>
      </c>
      <c r="R158" t="s">
        <v>222</v>
      </c>
      <c r="S158" t="s">
        <v>234</v>
      </c>
      <c r="T158" t="s">
        <v>645</v>
      </c>
      <c r="U158" t="s">
        <v>2616</v>
      </c>
      <c r="W158">
        <v>351211543900</v>
      </c>
    </row>
    <row r="159" spans="1:24" hidden="1" x14ac:dyDescent="0.25">
      <c r="A159">
        <v>111518</v>
      </c>
      <c r="B159">
        <v>312797</v>
      </c>
      <c r="C159" t="s">
        <v>80</v>
      </c>
      <c r="D159" t="s">
        <v>233</v>
      </c>
      <c r="E159">
        <v>999886283</v>
      </c>
      <c r="F159" t="s">
        <v>1623</v>
      </c>
      <c r="G159" t="s">
        <v>1622</v>
      </c>
      <c r="H159" t="s">
        <v>225</v>
      </c>
      <c r="I159" t="s">
        <v>224</v>
      </c>
      <c r="J159">
        <v>666522.88</v>
      </c>
      <c r="K159" t="s">
        <v>57</v>
      </c>
      <c r="L159" t="s">
        <v>1621</v>
      </c>
      <c r="M159" t="s">
        <v>1620</v>
      </c>
      <c r="N159">
        <v>28933</v>
      </c>
      <c r="O159" t="s">
        <v>1619</v>
      </c>
      <c r="P159" t="s">
        <v>1618</v>
      </c>
      <c r="Q159" t="s">
        <v>3330</v>
      </c>
      <c r="R159" t="s">
        <v>222</v>
      </c>
      <c r="S159" t="s">
        <v>278</v>
      </c>
      <c r="T159" t="s">
        <v>1004</v>
      </c>
      <c r="U159" t="s">
        <v>2143</v>
      </c>
      <c r="W159">
        <v>34914887350</v>
      </c>
    </row>
    <row r="160" spans="1:24" hidden="1" x14ac:dyDescent="0.25">
      <c r="A160">
        <v>97515</v>
      </c>
      <c r="B160">
        <v>261748</v>
      </c>
      <c r="C160" t="s">
        <v>98</v>
      </c>
      <c r="D160" t="s">
        <v>233</v>
      </c>
      <c r="E160">
        <v>983422473</v>
      </c>
      <c r="F160" t="s">
        <v>3319</v>
      </c>
      <c r="G160" t="s">
        <v>3318</v>
      </c>
      <c r="H160" t="s">
        <v>230</v>
      </c>
      <c r="I160" t="s">
        <v>224</v>
      </c>
      <c r="J160">
        <v>627400</v>
      </c>
      <c r="K160" t="s">
        <v>274</v>
      </c>
      <c r="L160" t="s">
        <v>3317</v>
      </c>
      <c r="M160" t="s">
        <v>2834</v>
      </c>
      <c r="N160" t="s">
        <v>3316</v>
      </c>
      <c r="O160" t="s">
        <v>3315</v>
      </c>
      <c r="Q160" t="s">
        <v>3314</v>
      </c>
      <c r="R160" t="s">
        <v>222</v>
      </c>
      <c r="S160" t="s">
        <v>227</v>
      </c>
      <c r="T160" t="s">
        <v>719</v>
      </c>
      <c r="U160" t="s">
        <v>3313</v>
      </c>
      <c r="W160" t="s">
        <v>3312</v>
      </c>
      <c r="X160" t="s">
        <v>3312</v>
      </c>
    </row>
    <row r="161" spans="1:24" hidden="1" x14ac:dyDescent="0.25">
      <c r="A161">
        <v>97515</v>
      </c>
      <c r="B161">
        <v>261748</v>
      </c>
      <c r="C161" t="s">
        <v>98</v>
      </c>
      <c r="D161" t="s">
        <v>233</v>
      </c>
      <c r="E161">
        <v>999541545</v>
      </c>
      <c r="F161" t="s">
        <v>1488</v>
      </c>
      <c r="G161" t="s">
        <v>1487</v>
      </c>
      <c r="H161" t="s">
        <v>232</v>
      </c>
      <c r="I161" t="s">
        <v>224</v>
      </c>
      <c r="J161">
        <v>2349407.2799999998</v>
      </c>
      <c r="K161" t="s">
        <v>57</v>
      </c>
      <c r="L161" t="s">
        <v>1486</v>
      </c>
      <c r="M161" t="s">
        <v>260</v>
      </c>
      <c r="N161">
        <v>28040</v>
      </c>
      <c r="O161" t="s">
        <v>1485</v>
      </c>
      <c r="P161" t="s">
        <v>1484</v>
      </c>
      <c r="Q161" t="s">
        <v>3311</v>
      </c>
      <c r="R161" t="s">
        <v>222</v>
      </c>
      <c r="S161" t="s">
        <v>278</v>
      </c>
      <c r="T161" t="s">
        <v>548</v>
      </c>
      <c r="U161" t="s">
        <v>2617</v>
      </c>
      <c r="W161" t="s">
        <v>3310</v>
      </c>
      <c r="X161" t="s">
        <v>3309</v>
      </c>
    </row>
    <row r="162" spans="1:24" hidden="1" x14ac:dyDescent="0.25">
      <c r="A162">
        <v>97515</v>
      </c>
      <c r="B162">
        <v>261748</v>
      </c>
      <c r="C162" t="s">
        <v>98</v>
      </c>
      <c r="D162" t="s">
        <v>233</v>
      </c>
      <c r="E162">
        <v>988554064</v>
      </c>
      <c r="F162" t="s">
        <v>2915</v>
      </c>
      <c r="G162" t="s">
        <v>2914</v>
      </c>
      <c r="H162" t="s">
        <v>232</v>
      </c>
      <c r="I162" t="s">
        <v>224</v>
      </c>
      <c r="J162">
        <v>430500</v>
      </c>
      <c r="K162" t="s">
        <v>183</v>
      </c>
      <c r="L162" t="s">
        <v>2913</v>
      </c>
      <c r="M162" t="s">
        <v>1625</v>
      </c>
      <c r="N162" t="s">
        <v>2912</v>
      </c>
      <c r="O162" t="s">
        <v>2911</v>
      </c>
      <c r="P162" t="s">
        <v>2910</v>
      </c>
      <c r="Q162" t="s">
        <v>3308</v>
      </c>
      <c r="R162" t="s">
        <v>222</v>
      </c>
      <c r="S162" t="s">
        <v>234</v>
      </c>
      <c r="T162" t="s">
        <v>3307</v>
      </c>
      <c r="U162" t="s">
        <v>1882</v>
      </c>
      <c r="W162" t="s">
        <v>3306</v>
      </c>
      <c r="X162" t="s">
        <v>3305</v>
      </c>
    </row>
    <row r="163" spans="1:24" hidden="1" x14ac:dyDescent="0.25">
      <c r="A163">
        <v>97515</v>
      </c>
      <c r="B163">
        <v>261748</v>
      </c>
      <c r="C163" t="s">
        <v>98</v>
      </c>
      <c r="D163" t="s">
        <v>233</v>
      </c>
      <c r="E163">
        <v>999584419</v>
      </c>
      <c r="F163" t="s">
        <v>1927</v>
      </c>
      <c r="G163" t="s">
        <v>1707</v>
      </c>
      <c r="H163" t="s">
        <v>232</v>
      </c>
      <c r="I163" t="s">
        <v>224</v>
      </c>
      <c r="J163">
        <v>285795</v>
      </c>
      <c r="K163" t="s">
        <v>565</v>
      </c>
      <c r="L163" t="s">
        <v>1706</v>
      </c>
      <c r="M163" t="s">
        <v>1321</v>
      </c>
      <c r="N163">
        <v>6815</v>
      </c>
      <c r="P163" t="s">
        <v>1926</v>
      </c>
      <c r="Q163" t="s">
        <v>3304</v>
      </c>
      <c r="R163" t="s">
        <v>222</v>
      </c>
      <c r="S163" t="s">
        <v>234</v>
      </c>
      <c r="T163" t="s">
        <v>444</v>
      </c>
      <c r="U163" t="s">
        <v>2335</v>
      </c>
      <c r="W163">
        <v>352710725609</v>
      </c>
      <c r="X163">
        <v>352710725575</v>
      </c>
    </row>
    <row r="164" spans="1:24" hidden="1" x14ac:dyDescent="0.25">
      <c r="A164">
        <v>97515</v>
      </c>
      <c r="B164">
        <v>261748</v>
      </c>
      <c r="C164" t="s">
        <v>98</v>
      </c>
      <c r="D164" t="s">
        <v>233</v>
      </c>
      <c r="E164">
        <v>991816077</v>
      </c>
      <c r="F164" t="s">
        <v>1305</v>
      </c>
      <c r="G164" t="s">
        <v>1304</v>
      </c>
      <c r="H164" t="s">
        <v>225</v>
      </c>
      <c r="I164" t="s">
        <v>224</v>
      </c>
      <c r="J164">
        <v>196443.2</v>
      </c>
      <c r="K164" t="s">
        <v>223</v>
      </c>
      <c r="L164" t="s">
        <v>1303</v>
      </c>
      <c r="M164" t="s">
        <v>524</v>
      </c>
      <c r="N164">
        <v>1300</v>
      </c>
      <c r="O164" t="s">
        <v>1302</v>
      </c>
      <c r="P164" t="s">
        <v>1301</v>
      </c>
      <c r="Q164" t="s">
        <v>3303</v>
      </c>
      <c r="R164" t="s">
        <v>222</v>
      </c>
      <c r="S164" t="s">
        <v>234</v>
      </c>
      <c r="T164" t="s">
        <v>391</v>
      </c>
      <c r="U164" t="s">
        <v>2857</v>
      </c>
      <c r="W164">
        <v>358400325387</v>
      </c>
      <c r="X164">
        <v>358988687401</v>
      </c>
    </row>
    <row r="165" spans="1:24" hidden="1" x14ac:dyDescent="0.25">
      <c r="A165">
        <v>97515</v>
      </c>
      <c r="B165">
        <v>261748</v>
      </c>
      <c r="C165" t="s">
        <v>98</v>
      </c>
      <c r="D165" t="s">
        <v>233</v>
      </c>
      <c r="E165">
        <v>999959615</v>
      </c>
      <c r="F165" t="s">
        <v>1602</v>
      </c>
      <c r="G165" t="s">
        <v>1601</v>
      </c>
      <c r="H165" t="s">
        <v>232</v>
      </c>
      <c r="I165" t="s">
        <v>224</v>
      </c>
      <c r="J165">
        <v>343315</v>
      </c>
      <c r="K165" t="s">
        <v>250</v>
      </c>
      <c r="L165" t="s">
        <v>488</v>
      </c>
      <c r="M165" t="s">
        <v>1600</v>
      </c>
      <c r="N165" t="s">
        <v>1599</v>
      </c>
      <c r="O165" t="s">
        <v>1598</v>
      </c>
      <c r="P165" t="s">
        <v>1597</v>
      </c>
      <c r="Q165" t="s">
        <v>3302</v>
      </c>
      <c r="R165" t="s">
        <v>222</v>
      </c>
      <c r="S165" t="s">
        <v>234</v>
      </c>
      <c r="T165" t="s">
        <v>1076</v>
      </c>
      <c r="U165" t="s">
        <v>3301</v>
      </c>
      <c r="W165" t="s">
        <v>3300</v>
      </c>
      <c r="X165" t="s">
        <v>3299</v>
      </c>
    </row>
    <row r="166" spans="1:24" hidden="1" x14ac:dyDescent="0.25">
      <c r="A166">
        <v>97515</v>
      </c>
      <c r="B166">
        <v>261748</v>
      </c>
      <c r="C166" t="s">
        <v>98</v>
      </c>
      <c r="D166" t="s">
        <v>233</v>
      </c>
      <c r="E166">
        <v>997912139</v>
      </c>
      <c r="F166" t="s">
        <v>1510</v>
      </c>
      <c r="G166" t="s">
        <v>1509</v>
      </c>
      <c r="H166" t="s">
        <v>232</v>
      </c>
      <c r="I166" t="s">
        <v>224</v>
      </c>
      <c r="J166">
        <v>467895</v>
      </c>
      <c r="K166" t="s">
        <v>245</v>
      </c>
      <c r="L166" t="s">
        <v>1508</v>
      </c>
      <c r="M166" t="s">
        <v>382</v>
      </c>
      <c r="N166" t="s">
        <v>1507</v>
      </c>
      <c r="O166" t="s">
        <v>1506</v>
      </c>
      <c r="P166" t="s">
        <v>1505</v>
      </c>
      <c r="Q166" t="s">
        <v>3298</v>
      </c>
      <c r="R166" t="s">
        <v>222</v>
      </c>
      <c r="S166" t="s">
        <v>234</v>
      </c>
      <c r="T166" t="s">
        <v>1389</v>
      </c>
      <c r="U166" t="s">
        <v>1537</v>
      </c>
      <c r="W166" t="s">
        <v>3297</v>
      </c>
      <c r="X166" t="s">
        <v>3296</v>
      </c>
    </row>
    <row r="167" spans="1:24" hidden="1" x14ac:dyDescent="0.25">
      <c r="A167">
        <v>97515</v>
      </c>
      <c r="B167">
        <v>261748</v>
      </c>
      <c r="C167" t="s">
        <v>98</v>
      </c>
      <c r="D167" t="s">
        <v>233</v>
      </c>
      <c r="E167">
        <v>996115505</v>
      </c>
      <c r="F167" t="s">
        <v>2334</v>
      </c>
      <c r="G167" t="s">
        <v>2333</v>
      </c>
      <c r="H167" t="s">
        <v>232</v>
      </c>
      <c r="I167" t="s">
        <v>224</v>
      </c>
      <c r="J167">
        <v>282105</v>
      </c>
      <c r="K167" t="s">
        <v>46</v>
      </c>
      <c r="L167" t="s">
        <v>2332</v>
      </c>
      <c r="M167" t="s">
        <v>2331</v>
      </c>
      <c r="N167">
        <v>83500</v>
      </c>
      <c r="O167" t="s">
        <v>2330</v>
      </c>
      <c r="Q167" t="s">
        <v>3295</v>
      </c>
      <c r="R167" t="s">
        <v>222</v>
      </c>
      <c r="S167" t="s">
        <v>234</v>
      </c>
      <c r="T167" t="s">
        <v>1327</v>
      </c>
      <c r="U167" t="s">
        <v>2328</v>
      </c>
      <c r="W167" t="s">
        <v>3294</v>
      </c>
      <c r="X167" t="s">
        <v>3293</v>
      </c>
    </row>
    <row r="168" spans="1:24" hidden="1" x14ac:dyDescent="0.25">
      <c r="A168">
        <v>97515</v>
      </c>
      <c r="B168">
        <v>261748</v>
      </c>
      <c r="C168" t="s">
        <v>98</v>
      </c>
      <c r="D168" t="s">
        <v>233</v>
      </c>
      <c r="E168">
        <v>997775757</v>
      </c>
      <c r="F168" t="s">
        <v>2325</v>
      </c>
      <c r="G168" t="s">
        <v>1006</v>
      </c>
      <c r="H168" t="s">
        <v>232</v>
      </c>
      <c r="I168" t="s">
        <v>224</v>
      </c>
      <c r="J168">
        <v>472443</v>
      </c>
      <c r="K168" t="s">
        <v>46</v>
      </c>
      <c r="L168" t="s">
        <v>2324</v>
      </c>
      <c r="M168" t="s">
        <v>2323</v>
      </c>
      <c r="N168">
        <v>31672</v>
      </c>
      <c r="O168" t="s">
        <v>2322</v>
      </c>
      <c r="Q168" t="s">
        <v>3292</v>
      </c>
      <c r="R168" t="s">
        <v>222</v>
      </c>
      <c r="S168" t="s">
        <v>234</v>
      </c>
      <c r="T168" t="s">
        <v>637</v>
      </c>
      <c r="U168" t="s">
        <v>2320</v>
      </c>
      <c r="W168" t="s">
        <v>3291</v>
      </c>
      <c r="X168" t="s">
        <v>3290</v>
      </c>
    </row>
    <row r="169" spans="1:24" hidden="1" x14ac:dyDescent="0.25">
      <c r="A169">
        <v>97515</v>
      </c>
      <c r="B169">
        <v>261748</v>
      </c>
      <c r="C169" t="s">
        <v>98</v>
      </c>
      <c r="D169" t="s">
        <v>233</v>
      </c>
      <c r="E169">
        <v>994783404</v>
      </c>
      <c r="F169" t="s">
        <v>2318</v>
      </c>
      <c r="G169" t="s">
        <v>2317</v>
      </c>
      <c r="H169" t="s">
        <v>232</v>
      </c>
      <c r="I169" t="s">
        <v>224</v>
      </c>
      <c r="J169">
        <v>221600</v>
      </c>
      <c r="K169" t="s">
        <v>57</v>
      </c>
      <c r="L169" t="s">
        <v>2316</v>
      </c>
      <c r="M169" t="s">
        <v>428</v>
      </c>
      <c r="N169">
        <v>8028</v>
      </c>
      <c r="O169" t="s">
        <v>2315</v>
      </c>
      <c r="P169" t="s">
        <v>2314</v>
      </c>
      <c r="Q169" t="s">
        <v>3289</v>
      </c>
      <c r="R169" t="s">
        <v>222</v>
      </c>
      <c r="S169" t="s">
        <v>234</v>
      </c>
      <c r="T169" t="s">
        <v>1173</v>
      </c>
      <c r="U169" t="s">
        <v>3288</v>
      </c>
      <c r="W169">
        <v>34934487265</v>
      </c>
      <c r="X169">
        <v>34934490010</v>
      </c>
    </row>
    <row r="170" spans="1:24" hidden="1" x14ac:dyDescent="0.25">
      <c r="A170">
        <v>97515</v>
      </c>
      <c r="B170">
        <v>261748</v>
      </c>
      <c r="C170" t="s">
        <v>98</v>
      </c>
      <c r="D170" t="s">
        <v>233</v>
      </c>
      <c r="E170">
        <v>997709603</v>
      </c>
      <c r="F170" t="s">
        <v>3287</v>
      </c>
      <c r="G170" t="s">
        <v>3287</v>
      </c>
      <c r="H170" t="s">
        <v>232</v>
      </c>
      <c r="I170" t="s">
        <v>224</v>
      </c>
      <c r="J170">
        <v>159120</v>
      </c>
      <c r="K170" t="s">
        <v>565</v>
      </c>
      <c r="L170" t="s">
        <v>3286</v>
      </c>
      <c r="M170" t="s">
        <v>1321</v>
      </c>
      <c r="N170">
        <v>6832</v>
      </c>
      <c r="O170" t="s">
        <v>3285</v>
      </c>
      <c r="P170" t="s">
        <v>3284</v>
      </c>
      <c r="Q170" t="s">
        <v>3283</v>
      </c>
      <c r="R170" t="s">
        <v>222</v>
      </c>
      <c r="S170" t="s">
        <v>278</v>
      </c>
      <c r="T170" t="s">
        <v>2831</v>
      </c>
      <c r="U170" t="s">
        <v>1928</v>
      </c>
      <c r="W170" t="s">
        <v>3282</v>
      </c>
      <c r="X170" t="s">
        <v>3281</v>
      </c>
    </row>
    <row r="171" spans="1:24" hidden="1" x14ac:dyDescent="0.25">
      <c r="A171">
        <v>97515</v>
      </c>
      <c r="B171">
        <v>261748</v>
      </c>
      <c r="C171" t="s">
        <v>98</v>
      </c>
      <c r="D171" t="s">
        <v>233</v>
      </c>
      <c r="E171">
        <v>987804060</v>
      </c>
      <c r="F171" t="s">
        <v>2613</v>
      </c>
      <c r="G171" t="s">
        <v>2612</v>
      </c>
      <c r="H171" t="s">
        <v>232</v>
      </c>
      <c r="I171" t="s">
        <v>224</v>
      </c>
      <c r="J171">
        <v>701600</v>
      </c>
      <c r="K171" t="s">
        <v>126</v>
      </c>
      <c r="L171" t="s">
        <v>2611</v>
      </c>
      <c r="M171" t="s">
        <v>858</v>
      </c>
      <c r="N171">
        <v>15233</v>
      </c>
      <c r="O171" t="s">
        <v>2610</v>
      </c>
      <c r="P171" t="s">
        <v>2609</v>
      </c>
      <c r="Q171" t="s">
        <v>3280</v>
      </c>
      <c r="R171" t="s">
        <v>222</v>
      </c>
      <c r="S171" t="s">
        <v>234</v>
      </c>
      <c r="T171" t="s">
        <v>1144</v>
      </c>
      <c r="U171" t="s">
        <v>2608</v>
      </c>
      <c r="W171">
        <v>302106840036</v>
      </c>
      <c r="X171">
        <v>302106840037</v>
      </c>
    </row>
    <row r="172" spans="1:24" hidden="1" x14ac:dyDescent="0.25">
      <c r="A172">
        <v>97515</v>
      </c>
      <c r="B172">
        <v>261748</v>
      </c>
      <c r="C172" t="s">
        <v>98</v>
      </c>
      <c r="D172" t="s">
        <v>233</v>
      </c>
      <c r="E172">
        <v>974644458</v>
      </c>
      <c r="F172" t="s">
        <v>2594</v>
      </c>
      <c r="G172" t="s">
        <v>2593</v>
      </c>
      <c r="H172" t="s">
        <v>230</v>
      </c>
      <c r="I172" t="s">
        <v>224</v>
      </c>
      <c r="J172">
        <v>374056.67</v>
      </c>
      <c r="K172" t="s">
        <v>57</v>
      </c>
      <c r="L172" t="s">
        <v>2592</v>
      </c>
      <c r="M172" t="s">
        <v>2591</v>
      </c>
      <c r="N172">
        <v>35200</v>
      </c>
      <c r="O172" t="s">
        <v>2590</v>
      </c>
      <c r="P172" t="s">
        <v>2589</v>
      </c>
      <c r="Q172" t="s">
        <v>3279</v>
      </c>
      <c r="R172" t="s">
        <v>222</v>
      </c>
      <c r="S172" t="s">
        <v>278</v>
      </c>
      <c r="T172" t="s">
        <v>381</v>
      </c>
      <c r="U172" t="s">
        <v>2815</v>
      </c>
      <c r="W172">
        <v>34928134414</v>
      </c>
    </row>
    <row r="173" spans="1:24" hidden="1" x14ac:dyDescent="0.25">
      <c r="A173">
        <v>97515</v>
      </c>
      <c r="B173">
        <v>261748</v>
      </c>
      <c r="C173" t="s">
        <v>98</v>
      </c>
      <c r="D173" t="s">
        <v>233</v>
      </c>
      <c r="E173">
        <v>999486255</v>
      </c>
      <c r="F173" t="s">
        <v>1986</v>
      </c>
      <c r="G173" t="s">
        <v>1985</v>
      </c>
      <c r="H173" t="s">
        <v>254</v>
      </c>
      <c r="I173" t="s">
        <v>237</v>
      </c>
      <c r="J173">
        <v>495283</v>
      </c>
      <c r="K173" t="s">
        <v>35</v>
      </c>
      <c r="L173" t="s">
        <v>1984</v>
      </c>
      <c r="M173" t="s">
        <v>1983</v>
      </c>
      <c r="N173">
        <v>19126</v>
      </c>
      <c r="O173" t="s">
        <v>1982</v>
      </c>
      <c r="Q173" t="s">
        <v>3278</v>
      </c>
      <c r="R173" t="s">
        <v>222</v>
      </c>
      <c r="S173" t="s">
        <v>227</v>
      </c>
      <c r="T173" t="s">
        <v>247</v>
      </c>
      <c r="U173" t="s">
        <v>2603</v>
      </c>
      <c r="W173" t="s">
        <v>3273</v>
      </c>
      <c r="X173" t="s">
        <v>3272</v>
      </c>
    </row>
    <row r="174" spans="1:24" hidden="1" x14ac:dyDescent="0.25">
      <c r="A174">
        <v>97515</v>
      </c>
      <c r="B174">
        <v>261748</v>
      </c>
      <c r="C174" t="s">
        <v>98</v>
      </c>
      <c r="D174" t="s">
        <v>233</v>
      </c>
      <c r="E174">
        <v>998381522</v>
      </c>
      <c r="F174" t="s">
        <v>191</v>
      </c>
      <c r="G174" t="s">
        <v>2304</v>
      </c>
      <c r="H174" t="s">
        <v>232</v>
      </c>
      <c r="I174" t="s">
        <v>224</v>
      </c>
      <c r="J174">
        <v>1755059</v>
      </c>
      <c r="K174" t="s">
        <v>46</v>
      </c>
      <c r="L174" t="s">
        <v>2303</v>
      </c>
      <c r="M174" t="s">
        <v>345</v>
      </c>
      <c r="N174">
        <v>75015</v>
      </c>
      <c r="O174" t="s">
        <v>2302</v>
      </c>
      <c r="P174" t="s">
        <v>2301</v>
      </c>
      <c r="Q174" t="s">
        <v>3277</v>
      </c>
      <c r="R174" t="s">
        <v>222</v>
      </c>
      <c r="S174" t="s">
        <v>234</v>
      </c>
      <c r="T174" t="s">
        <v>1675</v>
      </c>
      <c r="U174" t="s">
        <v>3161</v>
      </c>
      <c r="W174">
        <v>33498039389</v>
      </c>
      <c r="X174">
        <v>33498039162</v>
      </c>
    </row>
    <row r="175" spans="1:24" hidden="1" x14ac:dyDescent="0.25">
      <c r="A175">
        <v>97515</v>
      </c>
      <c r="B175">
        <v>261748</v>
      </c>
      <c r="C175" t="s">
        <v>98</v>
      </c>
      <c r="D175" t="s">
        <v>233</v>
      </c>
      <c r="E175">
        <v>999648730</v>
      </c>
      <c r="F175" t="s">
        <v>1535</v>
      </c>
      <c r="G175" t="s">
        <v>1534</v>
      </c>
      <c r="H175" t="s">
        <v>232</v>
      </c>
      <c r="I175" t="s">
        <v>224</v>
      </c>
      <c r="J175">
        <v>180543.25</v>
      </c>
      <c r="K175" t="s">
        <v>57</v>
      </c>
      <c r="L175" t="s">
        <v>1533</v>
      </c>
      <c r="M175" t="s">
        <v>260</v>
      </c>
      <c r="N175">
        <v>28042</v>
      </c>
      <c r="P175" t="s">
        <v>1532</v>
      </c>
      <c r="Q175" t="s">
        <v>3276</v>
      </c>
      <c r="R175" t="s">
        <v>222</v>
      </c>
      <c r="S175" t="s">
        <v>234</v>
      </c>
      <c r="T175" t="s">
        <v>414</v>
      </c>
      <c r="U175" t="s">
        <v>1197</v>
      </c>
      <c r="W175" t="s">
        <v>3275</v>
      </c>
    </row>
    <row r="176" spans="1:24" hidden="1" x14ac:dyDescent="0.25">
      <c r="A176">
        <v>97515</v>
      </c>
      <c r="B176">
        <v>261748</v>
      </c>
      <c r="C176" t="s">
        <v>98</v>
      </c>
      <c r="D176" t="s">
        <v>233</v>
      </c>
      <c r="E176">
        <v>951519755</v>
      </c>
      <c r="F176" t="s">
        <v>2851</v>
      </c>
      <c r="G176" t="s">
        <v>2850</v>
      </c>
      <c r="H176" t="s">
        <v>254</v>
      </c>
      <c r="I176" t="s">
        <v>224</v>
      </c>
      <c r="K176" t="s">
        <v>249</v>
      </c>
      <c r="L176" t="s">
        <v>2849</v>
      </c>
      <c r="M176" t="s">
        <v>248</v>
      </c>
      <c r="N176">
        <v>1110</v>
      </c>
      <c r="Q176" t="s">
        <v>3274</v>
      </c>
      <c r="R176" t="s">
        <v>222</v>
      </c>
      <c r="S176" t="s">
        <v>227</v>
      </c>
      <c r="T176" t="s">
        <v>247</v>
      </c>
      <c r="U176" t="s">
        <v>2603</v>
      </c>
      <c r="W176" t="s">
        <v>3273</v>
      </c>
      <c r="X176" t="s">
        <v>3272</v>
      </c>
    </row>
    <row r="177" spans="1:24" hidden="1" x14ac:dyDescent="0.25">
      <c r="A177">
        <v>97515</v>
      </c>
      <c r="B177">
        <v>261748</v>
      </c>
      <c r="C177" t="s">
        <v>98</v>
      </c>
      <c r="D177" t="s">
        <v>233</v>
      </c>
      <c r="E177">
        <v>999595089</v>
      </c>
      <c r="F177" t="s">
        <v>287</v>
      </c>
      <c r="G177" t="s">
        <v>286</v>
      </c>
      <c r="H177" t="s">
        <v>225</v>
      </c>
      <c r="I177" t="s">
        <v>224</v>
      </c>
      <c r="J177">
        <v>205808</v>
      </c>
      <c r="K177" t="s">
        <v>285</v>
      </c>
      <c r="L177" t="s">
        <v>284</v>
      </c>
      <c r="M177" t="s">
        <v>283</v>
      </c>
      <c r="N177" t="s">
        <v>282</v>
      </c>
      <c r="O177" t="s">
        <v>281</v>
      </c>
      <c r="P177" t="s">
        <v>280</v>
      </c>
      <c r="Q177" t="s">
        <v>3271</v>
      </c>
      <c r="R177" t="s">
        <v>222</v>
      </c>
      <c r="S177" t="s">
        <v>227</v>
      </c>
      <c r="T177" t="s">
        <v>1611</v>
      </c>
      <c r="U177" t="s">
        <v>1104</v>
      </c>
      <c r="W177" t="s">
        <v>3270</v>
      </c>
      <c r="X177" t="s">
        <v>3269</v>
      </c>
    </row>
    <row r="178" spans="1:24" hidden="1" x14ac:dyDescent="0.25">
      <c r="A178">
        <v>97515</v>
      </c>
      <c r="B178">
        <v>261748</v>
      </c>
      <c r="C178" t="s">
        <v>98</v>
      </c>
      <c r="D178" t="s">
        <v>226</v>
      </c>
      <c r="E178">
        <v>999959130</v>
      </c>
      <c r="F178" t="s">
        <v>85</v>
      </c>
      <c r="G178" t="s">
        <v>1041</v>
      </c>
      <c r="H178" t="s">
        <v>232</v>
      </c>
      <c r="I178" t="s">
        <v>224</v>
      </c>
      <c r="J178">
        <v>4883333.97</v>
      </c>
      <c r="K178" t="s">
        <v>57</v>
      </c>
      <c r="L178" t="s">
        <v>1567</v>
      </c>
      <c r="M178" t="s">
        <v>856</v>
      </c>
      <c r="N178">
        <v>28108</v>
      </c>
      <c r="O178" t="s">
        <v>1566</v>
      </c>
      <c r="P178" t="s">
        <v>1565</v>
      </c>
      <c r="Q178" t="s">
        <v>3268</v>
      </c>
      <c r="R178" t="s">
        <v>222</v>
      </c>
      <c r="S178" t="s">
        <v>234</v>
      </c>
      <c r="T178" t="s">
        <v>366</v>
      </c>
      <c r="U178" t="s">
        <v>3267</v>
      </c>
      <c r="W178" t="s">
        <v>3266</v>
      </c>
      <c r="X178" t="s">
        <v>3265</v>
      </c>
    </row>
    <row r="179" spans="1:24" hidden="1" x14ac:dyDescent="0.25">
      <c r="A179">
        <v>97515</v>
      </c>
      <c r="B179">
        <v>261748</v>
      </c>
      <c r="C179" t="s">
        <v>98</v>
      </c>
      <c r="D179" t="s">
        <v>233</v>
      </c>
      <c r="E179">
        <v>999956705</v>
      </c>
      <c r="F179" t="s">
        <v>1753</v>
      </c>
      <c r="G179" t="s">
        <v>800</v>
      </c>
      <c r="H179" t="s">
        <v>232</v>
      </c>
      <c r="I179" t="s">
        <v>224</v>
      </c>
      <c r="J179">
        <v>2416974.36</v>
      </c>
      <c r="K179" t="s">
        <v>46</v>
      </c>
      <c r="L179" t="s">
        <v>1752</v>
      </c>
      <c r="M179" t="s">
        <v>1343</v>
      </c>
      <c r="N179">
        <v>78990</v>
      </c>
      <c r="O179" t="s">
        <v>1751</v>
      </c>
      <c r="P179" t="s">
        <v>1750</v>
      </c>
      <c r="Q179" t="s">
        <v>3264</v>
      </c>
      <c r="R179" t="s">
        <v>222</v>
      </c>
      <c r="S179" t="s">
        <v>234</v>
      </c>
      <c r="T179" t="s">
        <v>476</v>
      </c>
      <c r="U179" t="s">
        <v>2907</v>
      </c>
      <c r="W179" t="s">
        <v>3263</v>
      </c>
      <c r="X179" t="s">
        <v>3262</v>
      </c>
    </row>
    <row r="180" spans="1:24" hidden="1" x14ac:dyDescent="0.25">
      <c r="A180">
        <v>97515</v>
      </c>
      <c r="B180">
        <v>261748</v>
      </c>
      <c r="C180" t="s">
        <v>98</v>
      </c>
      <c r="D180" t="s">
        <v>233</v>
      </c>
      <c r="E180">
        <v>999483539</v>
      </c>
      <c r="F180" t="s">
        <v>1275</v>
      </c>
      <c r="G180" t="s">
        <v>1274</v>
      </c>
      <c r="H180" t="s">
        <v>254</v>
      </c>
      <c r="I180" t="s">
        <v>224</v>
      </c>
      <c r="J180">
        <v>458213</v>
      </c>
      <c r="K180" t="s">
        <v>332</v>
      </c>
      <c r="L180" t="s">
        <v>1273</v>
      </c>
      <c r="M180" t="s">
        <v>412</v>
      </c>
      <c r="N180">
        <v>186</v>
      </c>
      <c r="O180" t="s">
        <v>1272</v>
      </c>
      <c r="P180" t="s">
        <v>1271</v>
      </c>
      <c r="Q180" t="s">
        <v>3261</v>
      </c>
      <c r="R180" t="s">
        <v>222</v>
      </c>
      <c r="S180" t="s">
        <v>234</v>
      </c>
      <c r="T180" t="s">
        <v>1270</v>
      </c>
      <c r="U180" t="s">
        <v>1259</v>
      </c>
      <c r="W180" t="s">
        <v>1269</v>
      </c>
      <c r="X180" t="s">
        <v>1792</v>
      </c>
    </row>
    <row r="181" spans="1:24" hidden="1" x14ac:dyDescent="0.25">
      <c r="A181">
        <v>97515</v>
      </c>
      <c r="B181">
        <v>261748</v>
      </c>
      <c r="C181" t="s">
        <v>98</v>
      </c>
      <c r="D181" t="s">
        <v>233</v>
      </c>
      <c r="E181">
        <v>999833709</v>
      </c>
      <c r="F181" t="s">
        <v>1342</v>
      </c>
      <c r="G181" t="s">
        <v>1341</v>
      </c>
      <c r="H181" t="s">
        <v>230</v>
      </c>
      <c r="I181" t="s">
        <v>224</v>
      </c>
      <c r="J181">
        <v>150975.44</v>
      </c>
      <c r="K181" t="s">
        <v>274</v>
      </c>
      <c r="L181" t="s">
        <v>1340</v>
      </c>
      <c r="M181" t="s">
        <v>1339</v>
      </c>
      <c r="N181" t="s">
        <v>1338</v>
      </c>
      <c r="O181" t="s">
        <v>1337</v>
      </c>
      <c r="Q181" t="s">
        <v>3260</v>
      </c>
      <c r="R181" t="s">
        <v>222</v>
      </c>
      <c r="S181" t="s">
        <v>234</v>
      </c>
      <c r="T181" t="s">
        <v>2917</v>
      </c>
      <c r="U181" t="s">
        <v>3259</v>
      </c>
      <c r="W181">
        <v>351213217091</v>
      </c>
    </row>
    <row r="182" spans="1:24" hidden="1" x14ac:dyDescent="0.25">
      <c r="A182">
        <v>97515</v>
      </c>
      <c r="B182">
        <v>261748</v>
      </c>
      <c r="C182" t="s">
        <v>98</v>
      </c>
      <c r="D182" t="s">
        <v>233</v>
      </c>
      <c r="E182">
        <v>999539605</v>
      </c>
      <c r="F182" t="s">
        <v>1804</v>
      </c>
      <c r="G182" t="s">
        <v>1803</v>
      </c>
      <c r="H182" t="s">
        <v>232</v>
      </c>
      <c r="I182" t="s">
        <v>224</v>
      </c>
      <c r="J182">
        <v>499000</v>
      </c>
      <c r="K182" t="s">
        <v>285</v>
      </c>
      <c r="L182" t="s">
        <v>1802</v>
      </c>
      <c r="M182" t="s">
        <v>359</v>
      </c>
      <c r="N182">
        <v>2</v>
      </c>
      <c r="O182" t="s">
        <v>1801</v>
      </c>
      <c r="P182" t="s">
        <v>1800</v>
      </c>
      <c r="Q182" t="s">
        <v>3258</v>
      </c>
      <c r="R182" t="s">
        <v>222</v>
      </c>
      <c r="S182" t="s">
        <v>227</v>
      </c>
      <c r="T182" t="s">
        <v>1026</v>
      </c>
      <c r="U182" t="s">
        <v>1799</v>
      </c>
      <c r="W182">
        <v>35316787660</v>
      </c>
      <c r="X182">
        <v>35316787636</v>
      </c>
    </row>
    <row r="183" spans="1:24" hidden="1" x14ac:dyDescent="0.25">
      <c r="A183">
        <v>97515</v>
      </c>
      <c r="B183">
        <v>261748</v>
      </c>
      <c r="C183" t="s">
        <v>98</v>
      </c>
      <c r="D183" t="s">
        <v>233</v>
      </c>
      <c r="E183">
        <v>999456767</v>
      </c>
      <c r="F183" t="s">
        <v>2026</v>
      </c>
      <c r="G183" t="s">
        <v>870</v>
      </c>
      <c r="H183" t="s">
        <v>230</v>
      </c>
      <c r="I183" t="s">
        <v>224</v>
      </c>
      <c r="J183">
        <v>67100</v>
      </c>
      <c r="K183" t="s">
        <v>46</v>
      </c>
      <c r="L183" t="s">
        <v>2025</v>
      </c>
      <c r="M183" t="s">
        <v>2024</v>
      </c>
      <c r="N183">
        <v>92600</v>
      </c>
      <c r="Q183" t="s">
        <v>3257</v>
      </c>
      <c r="R183" t="s">
        <v>222</v>
      </c>
      <c r="S183" t="s">
        <v>234</v>
      </c>
      <c r="T183" t="s">
        <v>636</v>
      </c>
      <c r="U183" t="s">
        <v>2384</v>
      </c>
      <c r="W183">
        <v>33140575026</v>
      </c>
    </row>
    <row r="184" spans="1:24" hidden="1" x14ac:dyDescent="0.25">
      <c r="A184">
        <v>97515</v>
      </c>
      <c r="B184">
        <v>261748</v>
      </c>
      <c r="C184" t="s">
        <v>98</v>
      </c>
      <c r="D184" t="s">
        <v>233</v>
      </c>
      <c r="E184">
        <v>999978239</v>
      </c>
      <c r="F184" t="s">
        <v>864</v>
      </c>
      <c r="G184" t="s">
        <v>863</v>
      </c>
      <c r="H184" t="s">
        <v>254</v>
      </c>
      <c r="I184" t="s">
        <v>224</v>
      </c>
      <c r="J184">
        <v>2019337.03</v>
      </c>
      <c r="K184" t="s">
        <v>126</v>
      </c>
      <c r="L184" t="s">
        <v>862</v>
      </c>
      <c r="M184" t="s">
        <v>861</v>
      </c>
      <c r="N184">
        <v>15341</v>
      </c>
      <c r="O184" t="s">
        <v>860</v>
      </c>
      <c r="P184" t="s">
        <v>859</v>
      </c>
      <c r="Q184" t="s">
        <v>3256</v>
      </c>
      <c r="R184" t="s">
        <v>222</v>
      </c>
      <c r="S184" t="s">
        <v>278</v>
      </c>
      <c r="T184" t="s">
        <v>1408</v>
      </c>
      <c r="U184" t="s">
        <v>1133</v>
      </c>
      <c r="W184" t="s">
        <v>1728</v>
      </c>
      <c r="X184" t="s">
        <v>1727</v>
      </c>
    </row>
    <row r="185" spans="1:24" hidden="1" x14ac:dyDescent="0.25">
      <c r="A185">
        <v>97515</v>
      </c>
      <c r="B185">
        <v>261748</v>
      </c>
      <c r="C185" t="s">
        <v>98</v>
      </c>
      <c r="D185" t="s">
        <v>233</v>
      </c>
      <c r="E185">
        <v>999827307</v>
      </c>
      <c r="F185" t="s">
        <v>125</v>
      </c>
      <c r="G185" t="s">
        <v>1356</v>
      </c>
      <c r="H185" t="s">
        <v>254</v>
      </c>
      <c r="I185" t="s">
        <v>224</v>
      </c>
      <c r="J185">
        <v>89600</v>
      </c>
      <c r="K185" t="s">
        <v>126</v>
      </c>
      <c r="L185" t="s">
        <v>1355</v>
      </c>
      <c r="M185" t="s">
        <v>268</v>
      </c>
      <c r="N185">
        <v>10177</v>
      </c>
      <c r="O185" t="s">
        <v>1354</v>
      </c>
      <c r="P185" t="s">
        <v>1353</v>
      </c>
      <c r="Q185" t="s">
        <v>3255</v>
      </c>
      <c r="R185" t="s">
        <v>222</v>
      </c>
      <c r="S185" t="s">
        <v>234</v>
      </c>
      <c r="T185" t="s">
        <v>1052</v>
      </c>
      <c r="U185" t="s">
        <v>1352</v>
      </c>
      <c r="W185">
        <v>302107481630</v>
      </c>
      <c r="X185">
        <v>302107481995</v>
      </c>
    </row>
    <row r="186" spans="1:24" hidden="1" x14ac:dyDescent="0.25">
      <c r="A186">
        <v>97515</v>
      </c>
      <c r="B186">
        <v>261748</v>
      </c>
      <c r="C186" t="s">
        <v>98</v>
      </c>
      <c r="D186" t="s">
        <v>233</v>
      </c>
      <c r="E186">
        <v>974262472</v>
      </c>
      <c r="F186" t="s">
        <v>3254</v>
      </c>
      <c r="G186" t="s">
        <v>3253</v>
      </c>
      <c r="H186" t="s">
        <v>230</v>
      </c>
      <c r="I186" t="s">
        <v>224</v>
      </c>
      <c r="J186">
        <v>290000</v>
      </c>
      <c r="K186" t="s">
        <v>126</v>
      </c>
      <c r="L186" t="s">
        <v>3252</v>
      </c>
      <c r="M186" t="s">
        <v>956</v>
      </c>
      <c r="N186" t="s">
        <v>3251</v>
      </c>
      <c r="O186" t="s">
        <v>3250</v>
      </c>
      <c r="Q186" t="s">
        <v>3249</v>
      </c>
      <c r="R186" t="s">
        <v>222</v>
      </c>
      <c r="S186" t="s">
        <v>234</v>
      </c>
      <c r="T186" t="s">
        <v>966</v>
      </c>
      <c r="U186" t="s">
        <v>3248</v>
      </c>
      <c r="W186" t="s">
        <v>3247</v>
      </c>
      <c r="X186" t="s">
        <v>3246</v>
      </c>
    </row>
    <row r="187" spans="1:24" hidden="1" x14ac:dyDescent="0.25">
      <c r="A187">
        <v>97515</v>
      </c>
      <c r="B187">
        <v>261748</v>
      </c>
      <c r="C187" t="s">
        <v>98</v>
      </c>
      <c r="D187" t="s">
        <v>233</v>
      </c>
      <c r="E187">
        <v>999699558</v>
      </c>
      <c r="F187" t="s">
        <v>1583</v>
      </c>
      <c r="G187" t="s">
        <v>1582</v>
      </c>
      <c r="H187" t="s">
        <v>232</v>
      </c>
      <c r="I187" t="s">
        <v>224</v>
      </c>
      <c r="J187">
        <v>2619273.5</v>
      </c>
      <c r="K187" t="s">
        <v>57</v>
      </c>
      <c r="L187" t="s">
        <v>1581</v>
      </c>
      <c r="M187" t="s">
        <v>260</v>
      </c>
      <c r="N187">
        <v>28022</v>
      </c>
      <c r="O187" t="s">
        <v>1580</v>
      </c>
      <c r="P187" t="s">
        <v>1579</v>
      </c>
      <c r="Q187" t="s">
        <v>3245</v>
      </c>
      <c r="R187" t="s">
        <v>222</v>
      </c>
      <c r="S187" t="s">
        <v>234</v>
      </c>
      <c r="T187" t="s">
        <v>1349</v>
      </c>
      <c r="U187" t="s">
        <v>3244</v>
      </c>
      <c r="W187" t="s">
        <v>3243</v>
      </c>
      <c r="X187" t="s">
        <v>3242</v>
      </c>
    </row>
    <row r="188" spans="1:24" hidden="1" x14ac:dyDescent="0.25">
      <c r="A188">
        <v>97515</v>
      </c>
      <c r="B188">
        <v>261748</v>
      </c>
      <c r="C188" t="s">
        <v>98</v>
      </c>
      <c r="D188" t="s">
        <v>233</v>
      </c>
      <c r="E188">
        <v>999960488</v>
      </c>
      <c r="F188" t="s">
        <v>1524</v>
      </c>
      <c r="G188" t="s">
        <v>1205</v>
      </c>
      <c r="H188" t="s">
        <v>232</v>
      </c>
      <c r="I188" t="s">
        <v>224</v>
      </c>
      <c r="J188">
        <v>2211251.7999999998</v>
      </c>
      <c r="K188" t="s">
        <v>35</v>
      </c>
      <c r="L188" t="s">
        <v>1523</v>
      </c>
      <c r="M188" t="s">
        <v>308</v>
      </c>
      <c r="N188">
        <v>144</v>
      </c>
      <c r="O188" t="s">
        <v>1522</v>
      </c>
      <c r="P188" t="s">
        <v>1521</v>
      </c>
      <c r="Q188" t="s">
        <v>3241</v>
      </c>
      <c r="R188" t="s">
        <v>222</v>
      </c>
      <c r="S188" t="s">
        <v>278</v>
      </c>
      <c r="T188" t="s">
        <v>1087</v>
      </c>
      <c r="U188" t="s">
        <v>2601</v>
      </c>
      <c r="W188">
        <v>32475413878</v>
      </c>
    </row>
    <row r="189" spans="1:24" hidden="1" x14ac:dyDescent="0.25">
      <c r="A189">
        <v>97515</v>
      </c>
      <c r="B189">
        <v>261748</v>
      </c>
      <c r="C189" t="s">
        <v>98</v>
      </c>
      <c r="D189" t="s">
        <v>233</v>
      </c>
      <c r="E189">
        <v>996239665</v>
      </c>
      <c r="F189" t="s">
        <v>2265</v>
      </c>
      <c r="G189" t="s">
        <v>2264</v>
      </c>
      <c r="H189" t="s">
        <v>232</v>
      </c>
      <c r="I189" t="s">
        <v>224</v>
      </c>
      <c r="J189">
        <v>368621</v>
      </c>
      <c r="K189" t="s">
        <v>223</v>
      </c>
      <c r="L189" t="s">
        <v>2263</v>
      </c>
      <c r="M189" t="s">
        <v>1035</v>
      </c>
      <c r="N189">
        <v>2210</v>
      </c>
      <c r="O189" t="s">
        <v>2262</v>
      </c>
      <c r="Q189" t="s">
        <v>3240</v>
      </c>
      <c r="R189" t="s">
        <v>222</v>
      </c>
      <c r="S189" t="s">
        <v>234</v>
      </c>
      <c r="T189" t="s">
        <v>2146</v>
      </c>
      <c r="U189" t="s">
        <v>2185</v>
      </c>
      <c r="W189">
        <v>35894770470</v>
      </c>
      <c r="X189">
        <v>358947704799</v>
      </c>
    </row>
    <row r="190" spans="1:24" hidden="1" x14ac:dyDescent="0.25">
      <c r="A190">
        <v>97515</v>
      </c>
      <c r="B190">
        <v>261748</v>
      </c>
      <c r="C190" t="s">
        <v>98</v>
      </c>
      <c r="D190" t="s">
        <v>233</v>
      </c>
      <c r="E190">
        <v>999611385</v>
      </c>
      <c r="F190" t="s">
        <v>2397</v>
      </c>
      <c r="G190" t="s">
        <v>2396</v>
      </c>
      <c r="H190" t="s">
        <v>230</v>
      </c>
      <c r="I190" t="s">
        <v>224</v>
      </c>
      <c r="J190">
        <v>798000</v>
      </c>
      <c r="K190" t="s">
        <v>126</v>
      </c>
      <c r="L190" t="s">
        <v>2395</v>
      </c>
      <c r="M190" t="s">
        <v>2394</v>
      </c>
      <c r="N190">
        <v>15500</v>
      </c>
      <c r="O190" t="s">
        <v>2393</v>
      </c>
      <c r="P190" t="s">
        <v>2392</v>
      </c>
      <c r="Q190" t="s">
        <v>3239</v>
      </c>
      <c r="R190" t="s">
        <v>222</v>
      </c>
      <c r="S190" t="s">
        <v>227</v>
      </c>
      <c r="T190" t="s">
        <v>493</v>
      </c>
      <c r="U190" t="s">
        <v>3238</v>
      </c>
      <c r="W190">
        <v>302106598132</v>
      </c>
      <c r="X190">
        <v>302106411248</v>
      </c>
    </row>
    <row r="191" spans="1:24" hidden="1" x14ac:dyDescent="0.25">
      <c r="A191">
        <v>97515</v>
      </c>
      <c r="B191">
        <v>261748</v>
      </c>
      <c r="C191" t="s">
        <v>98</v>
      </c>
      <c r="D191" t="s">
        <v>233</v>
      </c>
      <c r="E191">
        <v>999620503</v>
      </c>
      <c r="F191" t="s">
        <v>276</v>
      </c>
      <c r="G191" t="s">
        <v>275</v>
      </c>
      <c r="H191" t="s">
        <v>254</v>
      </c>
      <c r="I191" t="s">
        <v>224</v>
      </c>
      <c r="J191">
        <v>511700.5</v>
      </c>
      <c r="K191" t="s">
        <v>274</v>
      </c>
      <c r="L191" t="s">
        <v>273</v>
      </c>
      <c r="M191" t="s">
        <v>272</v>
      </c>
      <c r="N191" t="s">
        <v>271</v>
      </c>
      <c r="O191" t="s">
        <v>270</v>
      </c>
      <c r="P191" t="s">
        <v>269</v>
      </c>
      <c r="Q191" t="s">
        <v>3237</v>
      </c>
      <c r="R191" t="s">
        <v>222</v>
      </c>
      <c r="S191" t="s">
        <v>278</v>
      </c>
      <c r="T191" t="s">
        <v>793</v>
      </c>
      <c r="U191" t="s">
        <v>792</v>
      </c>
      <c r="W191">
        <v>351213100424</v>
      </c>
      <c r="X191">
        <v>351213100425</v>
      </c>
    </row>
    <row r="192" spans="1:24" hidden="1" x14ac:dyDescent="0.25">
      <c r="A192">
        <v>97515</v>
      </c>
      <c r="B192">
        <v>261748</v>
      </c>
      <c r="C192" t="s">
        <v>98</v>
      </c>
      <c r="D192" t="s">
        <v>233</v>
      </c>
      <c r="E192">
        <v>998211578</v>
      </c>
      <c r="F192" t="s">
        <v>2206</v>
      </c>
      <c r="G192" t="s">
        <v>2205</v>
      </c>
      <c r="H192" t="s">
        <v>230</v>
      </c>
      <c r="I192" t="s">
        <v>224</v>
      </c>
      <c r="J192">
        <v>915825</v>
      </c>
      <c r="K192" t="s">
        <v>57</v>
      </c>
      <c r="L192" t="s">
        <v>2204</v>
      </c>
      <c r="M192" t="s">
        <v>1496</v>
      </c>
      <c r="N192">
        <v>28003</v>
      </c>
      <c r="O192" t="s">
        <v>2203</v>
      </c>
      <c r="Q192" t="s">
        <v>3236</v>
      </c>
      <c r="R192" t="s">
        <v>222</v>
      </c>
      <c r="S192" t="s">
        <v>234</v>
      </c>
      <c r="T192" t="s">
        <v>2936</v>
      </c>
      <c r="U192" t="s">
        <v>3235</v>
      </c>
      <c r="W192" t="s">
        <v>3234</v>
      </c>
      <c r="X192" t="s">
        <v>3233</v>
      </c>
    </row>
    <row r="193" spans="1:24" hidden="1" x14ac:dyDescent="0.25">
      <c r="A193">
        <v>185506</v>
      </c>
      <c r="B193">
        <v>608016</v>
      </c>
      <c r="C193" t="s">
        <v>137</v>
      </c>
      <c r="D193" t="s">
        <v>233</v>
      </c>
      <c r="E193">
        <v>952213790</v>
      </c>
      <c r="F193" t="s">
        <v>3093</v>
      </c>
      <c r="G193" t="s">
        <v>3092</v>
      </c>
      <c r="H193" t="s">
        <v>230</v>
      </c>
      <c r="I193" t="s">
        <v>224</v>
      </c>
      <c r="J193">
        <v>39725</v>
      </c>
      <c r="K193" t="s">
        <v>229</v>
      </c>
      <c r="L193" t="s">
        <v>3091</v>
      </c>
      <c r="M193" t="s">
        <v>228</v>
      </c>
      <c r="N193">
        <v>60117</v>
      </c>
      <c r="O193" t="s">
        <v>3090</v>
      </c>
      <c r="Q193" t="s">
        <v>3228</v>
      </c>
      <c r="R193" t="s">
        <v>222</v>
      </c>
      <c r="S193" t="s">
        <v>253</v>
      </c>
      <c r="T193" t="s">
        <v>618</v>
      </c>
      <c r="U193" t="s">
        <v>3088</v>
      </c>
      <c r="W193" t="s">
        <v>3087</v>
      </c>
      <c r="X193" t="s">
        <v>3086</v>
      </c>
    </row>
    <row r="194" spans="1:24" hidden="1" x14ac:dyDescent="0.25">
      <c r="A194">
        <v>185506</v>
      </c>
      <c r="B194">
        <v>608016</v>
      </c>
      <c r="C194" t="s">
        <v>137</v>
      </c>
      <c r="D194" t="s">
        <v>226</v>
      </c>
      <c r="E194">
        <v>999584128</v>
      </c>
      <c r="F194" t="s">
        <v>11</v>
      </c>
      <c r="G194" t="s">
        <v>684</v>
      </c>
      <c r="H194" t="s">
        <v>254</v>
      </c>
      <c r="I194" t="s">
        <v>224</v>
      </c>
      <c r="J194">
        <v>1096080</v>
      </c>
      <c r="K194" t="s">
        <v>12</v>
      </c>
      <c r="L194" t="s">
        <v>683</v>
      </c>
      <c r="M194" t="s">
        <v>243</v>
      </c>
      <c r="N194">
        <v>1210</v>
      </c>
      <c r="O194" t="s">
        <v>682</v>
      </c>
      <c r="P194" t="s">
        <v>681</v>
      </c>
      <c r="Q194" t="s">
        <v>3227</v>
      </c>
      <c r="R194" t="s">
        <v>222</v>
      </c>
      <c r="S194" t="s">
        <v>234</v>
      </c>
      <c r="T194" t="s">
        <v>917</v>
      </c>
      <c r="U194" t="s">
        <v>3226</v>
      </c>
      <c r="W194" t="s">
        <v>3225</v>
      </c>
    </row>
    <row r="195" spans="1:24" hidden="1" x14ac:dyDescent="0.25">
      <c r="A195">
        <v>185506</v>
      </c>
      <c r="B195">
        <v>608016</v>
      </c>
      <c r="C195" t="s">
        <v>137</v>
      </c>
      <c r="D195" t="s">
        <v>233</v>
      </c>
      <c r="E195">
        <v>933094508</v>
      </c>
      <c r="F195" t="s">
        <v>3071</v>
      </c>
      <c r="G195" t="s">
        <v>3070</v>
      </c>
      <c r="H195" t="s">
        <v>232</v>
      </c>
      <c r="I195" t="s">
        <v>224</v>
      </c>
      <c r="J195">
        <v>39637</v>
      </c>
      <c r="K195" t="s">
        <v>113</v>
      </c>
      <c r="L195" t="s">
        <v>3069</v>
      </c>
      <c r="M195" t="s">
        <v>441</v>
      </c>
      <c r="N195">
        <v>10969</v>
      </c>
      <c r="O195" t="s">
        <v>3068</v>
      </c>
      <c r="P195" t="s">
        <v>3067</v>
      </c>
      <c r="Q195" t="s">
        <v>3224</v>
      </c>
      <c r="R195" t="s">
        <v>222</v>
      </c>
      <c r="S195" t="s">
        <v>278</v>
      </c>
      <c r="T195" t="s">
        <v>814</v>
      </c>
      <c r="U195" t="s">
        <v>3065</v>
      </c>
      <c r="W195" t="s">
        <v>3064</v>
      </c>
    </row>
    <row r="196" spans="1:24" hidden="1" x14ac:dyDescent="0.25">
      <c r="A196">
        <v>185506</v>
      </c>
      <c r="B196">
        <v>608016</v>
      </c>
      <c r="C196" t="s">
        <v>137</v>
      </c>
      <c r="D196" t="s">
        <v>233</v>
      </c>
      <c r="E196">
        <v>999984059</v>
      </c>
      <c r="F196" t="s">
        <v>267</v>
      </c>
      <c r="G196" t="s">
        <v>266</v>
      </c>
      <c r="H196" t="s">
        <v>254</v>
      </c>
      <c r="I196" t="s">
        <v>224</v>
      </c>
      <c r="J196">
        <v>807869</v>
      </c>
      <c r="K196" t="s">
        <v>113</v>
      </c>
      <c r="L196" t="s">
        <v>265</v>
      </c>
      <c r="M196" t="s">
        <v>264</v>
      </c>
      <c r="N196">
        <v>80686</v>
      </c>
      <c r="O196" t="s">
        <v>263</v>
      </c>
      <c r="P196" t="s">
        <v>262</v>
      </c>
      <c r="Q196" t="s">
        <v>3223</v>
      </c>
      <c r="R196" t="s">
        <v>222</v>
      </c>
      <c r="S196" t="s">
        <v>234</v>
      </c>
      <c r="T196" t="s">
        <v>242</v>
      </c>
      <c r="U196" t="s">
        <v>261</v>
      </c>
      <c r="W196" t="s">
        <v>1605</v>
      </c>
      <c r="X196" t="s">
        <v>403</v>
      </c>
    </row>
    <row r="197" spans="1:24" hidden="1" x14ac:dyDescent="0.25">
      <c r="A197">
        <v>185506</v>
      </c>
      <c r="B197">
        <v>608016</v>
      </c>
      <c r="C197" t="s">
        <v>137</v>
      </c>
      <c r="D197" t="s">
        <v>233</v>
      </c>
      <c r="E197">
        <v>999975911</v>
      </c>
      <c r="F197" t="s">
        <v>420</v>
      </c>
      <c r="G197" t="s">
        <v>419</v>
      </c>
      <c r="H197" t="s">
        <v>225</v>
      </c>
      <c r="I197" t="s">
        <v>224</v>
      </c>
      <c r="J197">
        <v>187657.5</v>
      </c>
      <c r="K197" t="s">
        <v>245</v>
      </c>
      <c r="L197" t="s">
        <v>418</v>
      </c>
      <c r="M197" t="s">
        <v>417</v>
      </c>
      <c r="N197" t="s">
        <v>416</v>
      </c>
      <c r="O197" t="s">
        <v>415</v>
      </c>
      <c r="Q197" t="s">
        <v>3222</v>
      </c>
      <c r="R197" t="s">
        <v>222</v>
      </c>
      <c r="S197" t="s">
        <v>278</v>
      </c>
      <c r="T197" t="s">
        <v>652</v>
      </c>
      <c r="U197" t="s">
        <v>651</v>
      </c>
      <c r="W197" t="s">
        <v>2044</v>
      </c>
      <c r="X197" t="s">
        <v>1668</v>
      </c>
    </row>
    <row r="198" spans="1:24" hidden="1" x14ac:dyDescent="0.25">
      <c r="A198">
        <v>185506</v>
      </c>
      <c r="B198">
        <v>608016</v>
      </c>
      <c r="C198" t="s">
        <v>137</v>
      </c>
      <c r="D198" t="s">
        <v>233</v>
      </c>
      <c r="E198">
        <v>999959130</v>
      </c>
      <c r="F198" t="s">
        <v>85</v>
      </c>
      <c r="G198" t="s">
        <v>1041</v>
      </c>
      <c r="H198" t="s">
        <v>232</v>
      </c>
      <c r="I198" t="s">
        <v>224</v>
      </c>
      <c r="J198">
        <v>98022</v>
      </c>
      <c r="K198" t="s">
        <v>57</v>
      </c>
      <c r="L198" t="s">
        <v>1567</v>
      </c>
      <c r="M198" t="s">
        <v>856</v>
      </c>
      <c r="N198">
        <v>28108</v>
      </c>
      <c r="O198" t="s">
        <v>1566</v>
      </c>
      <c r="P198" t="s">
        <v>1565</v>
      </c>
      <c r="Q198" t="s">
        <v>3221</v>
      </c>
      <c r="R198" t="s">
        <v>222</v>
      </c>
      <c r="S198" t="s">
        <v>234</v>
      </c>
      <c r="T198" t="s">
        <v>509</v>
      </c>
      <c r="U198" t="s">
        <v>3220</v>
      </c>
      <c r="W198" t="s">
        <v>3219</v>
      </c>
      <c r="X198" t="s">
        <v>3218</v>
      </c>
    </row>
    <row r="199" spans="1:24" hidden="1" x14ac:dyDescent="0.25">
      <c r="A199">
        <v>185506</v>
      </c>
      <c r="B199">
        <v>608016</v>
      </c>
      <c r="C199" t="s">
        <v>137</v>
      </c>
      <c r="D199" t="s">
        <v>233</v>
      </c>
      <c r="E199">
        <v>952027647</v>
      </c>
      <c r="F199" t="s">
        <v>3217</v>
      </c>
      <c r="G199" t="s">
        <v>3216</v>
      </c>
      <c r="H199" t="s">
        <v>232</v>
      </c>
      <c r="I199" t="s">
        <v>224</v>
      </c>
      <c r="J199">
        <v>332021</v>
      </c>
      <c r="K199" t="s">
        <v>113</v>
      </c>
      <c r="L199" t="s">
        <v>3215</v>
      </c>
      <c r="M199" t="s">
        <v>504</v>
      </c>
      <c r="N199">
        <v>76131</v>
      </c>
      <c r="O199" t="s">
        <v>3214</v>
      </c>
      <c r="Q199" t="s">
        <v>3213</v>
      </c>
      <c r="R199" t="s">
        <v>222</v>
      </c>
      <c r="S199" t="s">
        <v>227</v>
      </c>
      <c r="T199" t="s">
        <v>3212</v>
      </c>
      <c r="U199" t="s">
        <v>1738</v>
      </c>
      <c r="W199" t="s">
        <v>3211</v>
      </c>
    </row>
    <row r="200" spans="1:24" hidden="1" x14ac:dyDescent="0.25">
      <c r="A200">
        <v>185506</v>
      </c>
      <c r="B200">
        <v>608016</v>
      </c>
      <c r="C200" t="s">
        <v>137</v>
      </c>
      <c r="D200" t="s">
        <v>233</v>
      </c>
      <c r="E200">
        <v>999827501</v>
      </c>
      <c r="F200" t="s">
        <v>56</v>
      </c>
      <c r="G200" t="s">
        <v>2205</v>
      </c>
      <c r="H200" t="s">
        <v>230</v>
      </c>
      <c r="I200" t="s">
        <v>224</v>
      </c>
      <c r="J200">
        <v>45860</v>
      </c>
      <c r="K200" t="s">
        <v>57</v>
      </c>
      <c r="L200" t="s">
        <v>2370</v>
      </c>
      <c r="M200" t="s">
        <v>260</v>
      </c>
      <c r="N200">
        <v>28071</v>
      </c>
      <c r="O200" t="s">
        <v>2369</v>
      </c>
      <c r="Q200" t="s">
        <v>3210</v>
      </c>
      <c r="R200" t="s">
        <v>222</v>
      </c>
      <c r="S200" t="s">
        <v>234</v>
      </c>
      <c r="T200" t="s">
        <v>1188</v>
      </c>
      <c r="U200" t="s">
        <v>2602</v>
      </c>
      <c r="W200" t="s">
        <v>3209</v>
      </c>
      <c r="X200" t="s">
        <v>3208</v>
      </c>
    </row>
    <row r="201" spans="1:24" hidden="1" x14ac:dyDescent="0.25">
      <c r="A201">
        <v>185506</v>
      </c>
      <c r="B201">
        <v>608016</v>
      </c>
      <c r="C201" t="s">
        <v>137</v>
      </c>
      <c r="D201" t="s">
        <v>233</v>
      </c>
      <c r="E201">
        <v>999965144</v>
      </c>
      <c r="F201" t="s">
        <v>1644</v>
      </c>
      <c r="G201" t="s">
        <v>1643</v>
      </c>
      <c r="H201" t="s">
        <v>232</v>
      </c>
      <c r="I201" t="s">
        <v>237</v>
      </c>
      <c r="K201" t="s">
        <v>113</v>
      </c>
      <c r="L201" t="s">
        <v>1642</v>
      </c>
      <c r="M201" t="s">
        <v>680</v>
      </c>
      <c r="N201">
        <v>81677</v>
      </c>
      <c r="P201" t="s">
        <v>1641</v>
      </c>
      <c r="Q201" t="s">
        <v>3207</v>
      </c>
      <c r="R201" t="s">
        <v>222</v>
      </c>
      <c r="S201" t="s">
        <v>234</v>
      </c>
      <c r="T201" t="s">
        <v>240</v>
      </c>
      <c r="U201" t="s">
        <v>3021</v>
      </c>
      <c r="W201" t="s">
        <v>3206</v>
      </c>
    </row>
    <row r="202" spans="1:24" hidden="1" x14ac:dyDescent="0.25">
      <c r="A202">
        <v>185506</v>
      </c>
      <c r="B202">
        <v>608016</v>
      </c>
      <c r="C202" t="s">
        <v>137</v>
      </c>
      <c r="D202" t="s">
        <v>233</v>
      </c>
      <c r="E202">
        <v>999969509</v>
      </c>
      <c r="F202" t="s">
        <v>1066</v>
      </c>
      <c r="G202" t="s">
        <v>1065</v>
      </c>
      <c r="H202" t="s">
        <v>232</v>
      </c>
      <c r="I202" t="s">
        <v>224</v>
      </c>
      <c r="J202">
        <v>149920</v>
      </c>
      <c r="K202" t="s">
        <v>95</v>
      </c>
      <c r="L202" t="s">
        <v>1064</v>
      </c>
      <c r="M202" t="s">
        <v>1057</v>
      </c>
      <c r="N202" t="s">
        <v>1063</v>
      </c>
      <c r="O202" t="s">
        <v>1062</v>
      </c>
      <c r="P202" t="s">
        <v>1061</v>
      </c>
      <c r="Q202" t="s">
        <v>3205</v>
      </c>
      <c r="R202" t="s">
        <v>222</v>
      </c>
      <c r="S202" t="s">
        <v>234</v>
      </c>
      <c r="T202" t="s">
        <v>1005</v>
      </c>
      <c r="U202" t="s">
        <v>1060</v>
      </c>
      <c r="W202">
        <v>48600073448</v>
      </c>
      <c r="X202" t="s">
        <v>1336</v>
      </c>
    </row>
    <row r="203" spans="1:24" hidden="1" x14ac:dyDescent="0.25">
      <c r="A203">
        <v>185506</v>
      </c>
      <c r="B203">
        <v>608016</v>
      </c>
      <c r="C203" t="s">
        <v>137</v>
      </c>
      <c r="D203" t="s">
        <v>233</v>
      </c>
      <c r="E203">
        <v>957512415</v>
      </c>
      <c r="F203" t="s">
        <v>3016</v>
      </c>
      <c r="G203" t="s">
        <v>3015</v>
      </c>
      <c r="H203" t="s">
        <v>232</v>
      </c>
      <c r="I203" t="s">
        <v>224</v>
      </c>
      <c r="J203">
        <v>52335</v>
      </c>
      <c r="K203" t="s">
        <v>447</v>
      </c>
      <c r="L203" t="s">
        <v>3014</v>
      </c>
      <c r="M203" t="s">
        <v>1364</v>
      </c>
      <c r="N203">
        <v>5404</v>
      </c>
      <c r="O203" t="s">
        <v>3013</v>
      </c>
      <c r="P203" t="s">
        <v>3012</v>
      </c>
      <c r="Q203" t="s">
        <v>3204</v>
      </c>
      <c r="R203" t="s">
        <v>222</v>
      </c>
      <c r="S203" t="s">
        <v>234</v>
      </c>
      <c r="T203" t="s">
        <v>2371</v>
      </c>
      <c r="U203" t="s">
        <v>3203</v>
      </c>
      <c r="W203">
        <v>37165431299</v>
      </c>
    </row>
    <row r="204" spans="1:24" hidden="1" x14ac:dyDescent="0.25">
      <c r="A204">
        <v>185506</v>
      </c>
      <c r="B204">
        <v>608016</v>
      </c>
      <c r="C204" t="s">
        <v>137</v>
      </c>
      <c r="D204" t="s">
        <v>233</v>
      </c>
      <c r="E204">
        <v>999899572</v>
      </c>
      <c r="F204" t="s">
        <v>741</v>
      </c>
      <c r="G204" t="s">
        <v>740</v>
      </c>
      <c r="H204" t="s">
        <v>225</v>
      </c>
      <c r="I204" t="s">
        <v>224</v>
      </c>
      <c r="J204">
        <v>292195</v>
      </c>
      <c r="K204" t="s">
        <v>57</v>
      </c>
      <c r="L204" t="s">
        <v>739</v>
      </c>
      <c r="M204" t="s">
        <v>738</v>
      </c>
      <c r="N204">
        <v>28903</v>
      </c>
      <c r="O204" t="s">
        <v>737</v>
      </c>
      <c r="P204" t="s">
        <v>736</v>
      </c>
      <c r="Q204" t="s">
        <v>3202</v>
      </c>
      <c r="R204" t="s">
        <v>222</v>
      </c>
      <c r="S204" t="s">
        <v>253</v>
      </c>
      <c r="T204" t="s">
        <v>556</v>
      </c>
      <c r="U204" t="s">
        <v>1434</v>
      </c>
      <c r="W204">
        <v>34916249931</v>
      </c>
      <c r="X204">
        <v>34916249931</v>
      </c>
    </row>
    <row r="205" spans="1:24" hidden="1" x14ac:dyDescent="0.25">
      <c r="A205">
        <v>102363</v>
      </c>
      <c r="B205">
        <v>284989</v>
      </c>
      <c r="C205" t="s">
        <v>176</v>
      </c>
      <c r="D205" t="s">
        <v>233</v>
      </c>
      <c r="E205">
        <v>999766294</v>
      </c>
      <c r="F205" t="s">
        <v>45</v>
      </c>
      <c r="G205" t="s">
        <v>1615</v>
      </c>
      <c r="H205" t="s">
        <v>232</v>
      </c>
      <c r="I205" t="s">
        <v>224</v>
      </c>
      <c r="J205">
        <v>265493</v>
      </c>
      <c r="K205" t="s">
        <v>46</v>
      </c>
      <c r="L205" t="s">
        <v>1725</v>
      </c>
      <c r="M205" t="s">
        <v>852</v>
      </c>
      <c r="N205">
        <v>92400</v>
      </c>
      <c r="O205" t="s">
        <v>1724</v>
      </c>
      <c r="P205" t="s">
        <v>1723</v>
      </c>
      <c r="Q205" t="s">
        <v>3197</v>
      </c>
      <c r="R205" t="s">
        <v>222</v>
      </c>
      <c r="S205" t="s">
        <v>278</v>
      </c>
      <c r="T205" t="s">
        <v>1008</v>
      </c>
      <c r="U205" t="s">
        <v>2502</v>
      </c>
      <c r="W205" t="s">
        <v>2408</v>
      </c>
      <c r="X205" t="s">
        <v>2124</v>
      </c>
    </row>
    <row r="206" spans="1:24" hidden="1" x14ac:dyDescent="0.25">
      <c r="A206">
        <v>102363</v>
      </c>
      <c r="B206">
        <v>284989</v>
      </c>
      <c r="C206" t="s">
        <v>176</v>
      </c>
      <c r="D206" t="s">
        <v>233</v>
      </c>
      <c r="E206">
        <v>971972205</v>
      </c>
      <c r="F206" t="s">
        <v>3196</v>
      </c>
      <c r="G206" t="s">
        <v>3195</v>
      </c>
      <c r="H206" t="s">
        <v>232</v>
      </c>
      <c r="I206" t="s">
        <v>224</v>
      </c>
      <c r="J206">
        <v>267990</v>
      </c>
      <c r="K206" t="s">
        <v>113</v>
      </c>
      <c r="L206" t="s">
        <v>3194</v>
      </c>
      <c r="M206" t="s">
        <v>620</v>
      </c>
      <c r="N206">
        <v>45141</v>
      </c>
      <c r="O206" t="s">
        <v>3193</v>
      </c>
      <c r="Q206" t="s">
        <v>3192</v>
      </c>
      <c r="R206" t="s">
        <v>222</v>
      </c>
      <c r="S206" t="s">
        <v>234</v>
      </c>
      <c r="T206" t="s">
        <v>662</v>
      </c>
      <c r="U206" t="s">
        <v>3191</v>
      </c>
      <c r="W206" t="s">
        <v>3190</v>
      </c>
    </row>
    <row r="207" spans="1:24" hidden="1" x14ac:dyDescent="0.25">
      <c r="A207">
        <v>102363</v>
      </c>
      <c r="B207">
        <v>284989</v>
      </c>
      <c r="C207" t="s">
        <v>176</v>
      </c>
      <c r="D207" t="s">
        <v>233</v>
      </c>
      <c r="E207">
        <v>999992401</v>
      </c>
      <c r="F207" t="s">
        <v>294</v>
      </c>
      <c r="G207" t="s">
        <v>293</v>
      </c>
      <c r="H207" t="s">
        <v>254</v>
      </c>
      <c r="I207" t="s">
        <v>224</v>
      </c>
      <c r="J207">
        <v>435759</v>
      </c>
      <c r="K207" t="s">
        <v>46</v>
      </c>
      <c r="L207" t="s">
        <v>292</v>
      </c>
      <c r="M207" t="s">
        <v>291</v>
      </c>
      <c r="N207">
        <v>75015</v>
      </c>
      <c r="O207" t="s">
        <v>290</v>
      </c>
      <c r="P207" t="s">
        <v>289</v>
      </c>
      <c r="Q207" t="s">
        <v>3189</v>
      </c>
      <c r="R207" t="s">
        <v>222</v>
      </c>
      <c r="S207" t="s">
        <v>234</v>
      </c>
      <c r="T207" t="s">
        <v>288</v>
      </c>
      <c r="U207" t="s">
        <v>1631</v>
      </c>
      <c r="W207">
        <v>33438783057</v>
      </c>
      <c r="X207">
        <v>33438785159</v>
      </c>
    </row>
    <row r="208" spans="1:24" hidden="1" x14ac:dyDescent="0.25">
      <c r="A208">
        <v>102363</v>
      </c>
      <c r="B208">
        <v>284989</v>
      </c>
      <c r="C208" t="s">
        <v>176</v>
      </c>
      <c r="D208" t="s">
        <v>233</v>
      </c>
      <c r="E208">
        <v>999587135</v>
      </c>
      <c r="F208" t="s">
        <v>571</v>
      </c>
      <c r="G208" t="s">
        <v>570</v>
      </c>
      <c r="H208" t="s">
        <v>254</v>
      </c>
      <c r="I208" t="s">
        <v>224</v>
      </c>
      <c r="J208">
        <v>281000</v>
      </c>
      <c r="K208" t="s">
        <v>458</v>
      </c>
      <c r="L208" t="s">
        <v>569</v>
      </c>
      <c r="M208" t="s">
        <v>568</v>
      </c>
      <c r="N208">
        <v>6100</v>
      </c>
      <c r="O208" t="s">
        <v>567</v>
      </c>
      <c r="P208" t="s">
        <v>566</v>
      </c>
      <c r="Q208" t="s">
        <v>3188</v>
      </c>
      <c r="R208" t="s">
        <v>222</v>
      </c>
      <c r="S208" t="s">
        <v>227</v>
      </c>
      <c r="T208" t="s">
        <v>2378</v>
      </c>
      <c r="U208" t="s">
        <v>2972</v>
      </c>
      <c r="W208" t="s">
        <v>3187</v>
      </c>
      <c r="X208" t="s">
        <v>3186</v>
      </c>
    </row>
    <row r="209" spans="1:24" hidden="1" x14ac:dyDescent="0.25">
      <c r="A209">
        <v>102363</v>
      </c>
      <c r="B209">
        <v>284989</v>
      </c>
      <c r="C209" t="s">
        <v>176</v>
      </c>
      <c r="D209" t="s">
        <v>233</v>
      </c>
      <c r="E209">
        <v>999973971</v>
      </c>
      <c r="F209" t="s">
        <v>843</v>
      </c>
      <c r="G209" t="s">
        <v>842</v>
      </c>
      <c r="H209" t="s">
        <v>225</v>
      </c>
      <c r="I209" t="s">
        <v>224</v>
      </c>
      <c r="J209">
        <v>64800</v>
      </c>
      <c r="K209" t="s">
        <v>183</v>
      </c>
      <c r="L209" t="s">
        <v>841</v>
      </c>
      <c r="M209" t="s">
        <v>765</v>
      </c>
      <c r="N209">
        <v>1015</v>
      </c>
      <c r="O209" t="s">
        <v>840</v>
      </c>
      <c r="P209" t="s">
        <v>839</v>
      </c>
      <c r="Q209" t="s">
        <v>3185</v>
      </c>
      <c r="R209" t="s">
        <v>222</v>
      </c>
      <c r="S209" t="s">
        <v>221</v>
      </c>
      <c r="T209" t="s">
        <v>1292</v>
      </c>
      <c r="U209" t="s">
        <v>3184</v>
      </c>
      <c r="W209" t="s">
        <v>3183</v>
      </c>
      <c r="X209" t="s">
        <v>1638</v>
      </c>
    </row>
    <row r="210" spans="1:24" hidden="1" x14ac:dyDescent="0.25">
      <c r="A210">
        <v>102363</v>
      </c>
      <c r="B210">
        <v>284989</v>
      </c>
      <c r="C210" t="s">
        <v>176</v>
      </c>
      <c r="D210" t="s">
        <v>226</v>
      </c>
      <c r="E210">
        <v>999644074</v>
      </c>
      <c r="F210" t="s">
        <v>182</v>
      </c>
      <c r="G210" t="s">
        <v>1117</v>
      </c>
      <c r="H210" t="s">
        <v>254</v>
      </c>
      <c r="I210" t="s">
        <v>224</v>
      </c>
      <c r="J210">
        <v>958797</v>
      </c>
      <c r="K210" t="s">
        <v>183</v>
      </c>
      <c r="L210" t="s">
        <v>1116</v>
      </c>
      <c r="M210" t="s">
        <v>1115</v>
      </c>
      <c r="N210">
        <v>1920</v>
      </c>
      <c r="P210" t="s">
        <v>1114</v>
      </c>
      <c r="Q210" t="s">
        <v>3182</v>
      </c>
      <c r="R210" t="s">
        <v>222</v>
      </c>
      <c r="S210" t="s">
        <v>253</v>
      </c>
      <c r="T210" t="s">
        <v>3181</v>
      </c>
      <c r="U210" t="s">
        <v>3180</v>
      </c>
      <c r="W210" t="s">
        <v>3179</v>
      </c>
      <c r="X210" t="s">
        <v>3178</v>
      </c>
    </row>
    <row r="211" spans="1:24" hidden="1" x14ac:dyDescent="0.25">
      <c r="A211">
        <v>102363</v>
      </c>
      <c r="B211">
        <v>284989</v>
      </c>
      <c r="C211" t="s">
        <v>176</v>
      </c>
      <c r="D211" t="s">
        <v>233</v>
      </c>
      <c r="E211">
        <v>999479659</v>
      </c>
      <c r="F211" t="s">
        <v>1744</v>
      </c>
      <c r="G211" t="s">
        <v>1743</v>
      </c>
      <c r="H211" t="s">
        <v>225</v>
      </c>
      <c r="I211" t="s">
        <v>237</v>
      </c>
      <c r="J211">
        <v>28702.799999999999</v>
      </c>
      <c r="K211" t="s">
        <v>183</v>
      </c>
      <c r="L211" t="s">
        <v>1742</v>
      </c>
      <c r="M211" t="s">
        <v>1741</v>
      </c>
      <c r="N211">
        <v>2800</v>
      </c>
      <c r="O211" t="s">
        <v>1740</v>
      </c>
      <c r="P211" t="s">
        <v>1739</v>
      </c>
      <c r="Q211" t="s">
        <v>3177</v>
      </c>
      <c r="R211" t="s">
        <v>222</v>
      </c>
      <c r="S211" t="s">
        <v>234</v>
      </c>
      <c r="T211" t="s">
        <v>476</v>
      </c>
      <c r="U211" t="s">
        <v>3176</v>
      </c>
      <c r="W211">
        <v>41223881879</v>
      </c>
    </row>
    <row r="212" spans="1:24" hidden="1" x14ac:dyDescent="0.25">
      <c r="A212">
        <v>102363</v>
      </c>
      <c r="B212">
        <v>284989</v>
      </c>
      <c r="C212" t="s">
        <v>176</v>
      </c>
      <c r="D212" t="s">
        <v>233</v>
      </c>
      <c r="E212">
        <v>999861354</v>
      </c>
      <c r="F212" t="s">
        <v>658</v>
      </c>
      <c r="G212" t="s">
        <v>657</v>
      </c>
      <c r="H212" t="s">
        <v>225</v>
      </c>
      <c r="I212" t="s">
        <v>224</v>
      </c>
      <c r="J212">
        <v>530400</v>
      </c>
      <c r="K212" t="s">
        <v>57</v>
      </c>
      <c r="L212" t="s">
        <v>656</v>
      </c>
      <c r="M212" t="s">
        <v>260</v>
      </c>
      <c r="N212">
        <v>28049</v>
      </c>
      <c r="O212" t="s">
        <v>655</v>
      </c>
      <c r="P212" t="s">
        <v>654</v>
      </c>
      <c r="Q212" t="s">
        <v>3175</v>
      </c>
      <c r="R212" t="s">
        <v>222</v>
      </c>
      <c r="S212" t="s">
        <v>278</v>
      </c>
      <c r="T212" t="s">
        <v>1223</v>
      </c>
      <c r="U212" t="s">
        <v>1222</v>
      </c>
      <c r="W212">
        <v>34914978775</v>
      </c>
      <c r="X212">
        <v>34914975269</v>
      </c>
    </row>
    <row r="213" spans="1:24" hidden="1" x14ac:dyDescent="0.25">
      <c r="A213">
        <v>102363</v>
      </c>
      <c r="B213">
        <v>284989</v>
      </c>
      <c r="C213" t="s">
        <v>176</v>
      </c>
      <c r="D213" t="s">
        <v>233</v>
      </c>
      <c r="E213">
        <v>999991334</v>
      </c>
      <c r="F213" t="s">
        <v>691</v>
      </c>
      <c r="G213" t="s">
        <v>690</v>
      </c>
      <c r="H213" t="s">
        <v>225</v>
      </c>
      <c r="I213" t="s">
        <v>224</v>
      </c>
      <c r="J213">
        <v>151200</v>
      </c>
      <c r="K213" t="s">
        <v>249</v>
      </c>
      <c r="L213" t="s">
        <v>689</v>
      </c>
      <c r="M213" t="s">
        <v>361</v>
      </c>
      <c r="N213">
        <v>3000</v>
      </c>
      <c r="O213" t="s">
        <v>688</v>
      </c>
      <c r="P213" t="s">
        <v>687</v>
      </c>
      <c r="Q213" t="s">
        <v>3174</v>
      </c>
      <c r="R213" t="s">
        <v>222</v>
      </c>
      <c r="S213" t="s">
        <v>278</v>
      </c>
      <c r="T213" t="s">
        <v>943</v>
      </c>
      <c r="U213" t="s">
        <v>942</v>
      </c>
      <c r="W213" t="s">
        <v>1494</v>
      </c>
      <c r="X213" t="s">
        <v>1106</v>
      </c>
    </row>
    <row r="214" spans="1:24" hidden="1" x14ac:dyDescent="0.25">
      <c r="A214">
        <v>102363</v>
      </c>
      <c r="B214">
        <v>284989</v>
      </c>
      <c r="C214" t="s">
        <v>176</v>
      </c>
      <c r="D214" t="s">
        <v>233</v>
      </c>
      <c r="E214">
        <v>999985223</v>
      </c>
      <c r="F214" t="s">
        <v>715</v>
      </c>
      <c r="G214" t="s">
        <v>714</v>
      </c>
      <c r="H214" t="s">
        <v>225</v>
      </c>
      <c r="I214" t="s">
        <v>224</v>
      </c>
      <c r="J214">
        <v>415945</v>
      </c>
      <c r="K214" t="s">
        <v>68</v>
      </c>
      <c r="L214" t="s">
        <v>713</v>
      </c>
      <c r="M214" t="s">
        <v>712</v>
      </c>
      <c r="N214" t="s">
        <v>711</v>
      </c>
      <c r="O214" t="s">
        <v>710</v>
      </c>
      <c r="P214" t="s">
        <v>709</v>
      </c>
      <c r="Q214" t="s">
        <v>3173</v>
      </c>
      <c r="R214" t="s">
        <v>222</v>
      </c>
      <c r="S214" t="s">
        <v>278</v>
      </c>
      <c r="T214" t="s">
        <v>760</v>
      </c>
      <c r="U214" t="s">
        <v>1294</v>
      </c>
      <c r="W214" t="s">
        <v>708</v>
      </c>
      <c r="X214" t="s">
        <v>945</v>
      </c>
    </row>
    <row r="215" spans="1:24" hidden="1" x14ac:dyDescent="0.25">
      <c r="A215">
        <v>102363</v>
      </c>
      <c r="B215">
        <v>284989</v>
      </c>
      <c r="C215" t="s">
        <v>176</v>
      </c>
      <c r="D215" t="s">
        <v>233</v>
      </c>
      <c r="E215">
        <v>999980373</v>
      </c>
      <c r="F215" t="s">
        <v>472</v>
      </c>
      <c r="G215" t="s">
        <v>471</v>
      </c>
      <c r="H215" t="s">
        <v>225</v>
      </c>
      <c r="I215" t="s">
        <v>224</v>
      </c>
      <c r="J215">
        <v>99697.2</v>
      </c>
      <c r="K215" t="s">
        <v>250</v>
      </c>
      <c r="L215" t="s">
        <v>470</v>
      </c>
      <c r="M215" t="s">
        <v>469</v>
      </c>
      <c r="N215">
        <v>41296</v>
      </c>
      <c r="O215" t="s">
        <v>468</v>
      </c>
      <c r="P215" t="s">
        <v>467</v>
      </c>
      <c r="Q215" t="s">
        <v>3172</v>
      </c>
      <c r="R215" t="s">
        <v>222</v>
      </c>
      <c r="S215" t="s">
        <v>234</v>
      </c>
      <c r="T215" t="s">
        <v>777</v>
      </c>
      <c r="U215" t="s">
        <v>776</v>
      </c>
      <c r="W215" t="s">
        <v>775</v>
      </c>
    </row>
    <row r="216" spans="1:24" hidden="1" x14ac:dyDescent="0.25">
      <c r="A216">
        <v>108227</v>
      </c>
      <c r="B216">
        <v>313184</v>
      </c>
      <c r="C216" t="s">
        <v>49</v>
      </c>
      <c r="D216" t="s">
        <v>233</v>
      </c>
      <c r="E216">
        <v>999541545</v>
      </c>
      <c r="F216" t="s">
        <v>1488</v>
      </c>
      <c r="G216" t="s">
        <v>1487</v>
      </c>
      <c r="H216" t="s">
        <v>232</v>
      </c>
      <c r="I216" t="s">
        <v>224</v>
      </c>
      <c r="J216">
        <v>4670465.1900000004</v>
      </c>
      <c r="K216" t="s">
        <v>57</v>
      </c>
      <c r="L216" t="s">
        <v>1486</v>
      </c>
      <c r="M216" t="s">
        <v>260</v>
      </c>
      <c r="N216">
        <v>28040</v>
      </c>
      <c r="O216" t="s">
        <v>1485</v>
      </c>
      <c r="P216" t="s">
        <v>1484</v>
      </c>
      <c r="Q216" t="s">
        <v>3135</v>
      </c>
      <c r="R216" t="s">
        <v>222</v>
      </c>
      <c r="S216" t="s">
        <v>234</v>
      </c>
      <c r="T216" t="s">
        <v>1493</v>
      </c>
      <c r="U216" t="s">
        <v>3134</v>
      </c>
      <c r="W216">
        <v>34912711263</v>
      </c>
    </row>
    <row r="217" spans="1:24" hidden="1" x14ac:dyDescent="0.25">
      <c r="A217">
        <v>108227</v>
      </c>
      <c r="B217">
        <v>313184</v>
      </c>
      <c r="C217" t="s">
        <v>49</v>
      </c>
      <c r="D217" t="s">
        <v>233</v>
      </c>
      <c r="E217">
        <v>999663668</v>
      </c>
      <c r="F217" t="s">
        <v>217</v>
      </c>
      <c r="G217" t="s">
        <v>1185</v>
      </c>
      <c r="H217" t="s">
        <v>239</v>
      </c>
      <c r="I217" t="s">
        <v>224</v>
      </c>
      <c r="J217">
        <v>1210388.5</v>
      </c>
      <c r="K217" t="s">
        <v>35</v>
      </c>
      <c r="L217" t="s">
        <v>1184</v>
      </c>
      <c r="M217" t="s">
        <v>308</v>
      </c>
      <c r="N217">
        <v>133</v>
      </c>
      <c r="O217" t="s">
        <v>1183</v>
      </c>
      <c r="P217" t="s">
        <v>1182</v>
      </c>
      <c r="Q217" t="s">
        <v>3133</v>
      </c>
      <c r="R217" t="s">
        <v>222</v>
      </c>
      <c r="S217" t="s">
        <v>234</v>
      </c>
      <c r="T217" t="s">
        <v>1224</v>
      </c>
      <c r="U217" t="s">
        <v>3132</v>
      </c>
      <c r="W217">
        <v>398567375</v>
      </c>
    </row>
    <row r="218" spans="1:24" hidden="1" x14ac:dyDescent="0.25">
      <c r="A218">
        <v>108227</v>
      </c>
      <c r="B218">
        <v>313184</v>
      </c>
      <c r="C218" t="s">
        <v>49</v>
      </c>
      <c r="D218" t="s">
        <v>233</v>
      </c>
      <c r="E218">
        <v>999537083</v>
      </c>
      <c r="F218" t="s">
        <v>2360</v>
      </c>
      <c r="G218" t="s">
        <v>2359</v>
      </c>
      <c r="H218" t="s">
        <v>230</v>
      </c>
      <c r="I218" t="s">
        <v>224</v>
      </c>
      <c r="J218">
        <v>184675.45</v>
      </c>
      <c r="K218" t="s">
        <v>57</v>
      </c>
      <c r="L218" t="s">
        <v>2358</v>
      </c>
      <c r="M218" t="s">
        <v>2357</v>
      </c>
      <c r="N218">
        <v>28850</v>
      </c>
      <c r="O218" t="s">
        <v>2356</v>
      </c>
      <c r="P218" t="s">
        <v>2355</v>
      </c>
      <c r="Q218" t="s">
        <v>3131</v>
      </c>
      <c r="R218" t="s">
        <v>222</v>
      </c>
      <c r="T218" t="s">
        <v>910</v>
      </c>
      <c r="U218" t="s">
        <v>3130</v>
      </c>
      <c r="W218">
        <v>34916786030</v>
      </c>
      <c r="X218">
        <v>34916786006</v>
      </c>
    </row>
    <row r="219" spans="1:24" hidden="1" x14ac:dyDescent="0.25">
      <c r="A219">
        <v>108227</v>
      </c>
      <c r="B219">
        <v>313184</v>
      </c>
      <c r="C219" t="s">
        <v>49</v>
      </c>
      <c r="D219" t="s">
        <v>233</v>
      </c>
      <c r="E219">
        <v>999833709</v>
      </c>
      <c r="F219" t="s">
        <v>1342</v>
      </c>
      <c r="G219" t="s">
        <v>1341</v>
      </c>
      <c r="H219" t="s">
        <v>230</v>
      </c>
      <c r="I219" t="s">
        <v>224</v>
      </c>
      <c r="J219">
        <v>879215.22</v>
      </c>
      <c r="K219" t="s">
        <v>274</v>
      </c>
      <c r="L219" t="s">
        <v>1340</v>
      </c>
      <c r="M219" t="s">
        <v>1339</v>
      </c>
      <c r="N219" t="s">
        <v>1338</v>
      </c>
      <c r="O219" t="s">
        <v>1337</v>
      </c>
      <c r="Q219" t="s">
        <v>3129</v>
      </c>
      <c r="R219" t="s">
        <v>222</v>
      </c>
      <c r="S219" t="s">
        <v>234</v>
      </c>
      <c r="T219" t="s">
        <v>296</v>
      </c>
      <c r="U219" t="s">
        <v>1416</v>
      </c>
      <c r="W219" t="s">
        <v>3128</v>
      </c>
      <c r="X219" t="s">
        <v>3127</v>
      </c>
    </row>
    <row r="220" spans="1:24" hidden="1" x14ac:dyDescent="0.25">
      <c r="A220">
        <v>108227</v>
      </c>
      <c r="B220">
        <v>313184</v>
      </c>
      <c r="C220" t="s">
        <v>49</v>
      </c>
      <c r="D220" t="s">
        <v>233</v>
      </c>
      <c r="E220">
        <v>960510394</v>
      </c>
      <c r="F220" t="s">
        <v>3126</v>
      </c>
      <c r="G220" t="s">
        <v>3125</v>
      </c>
      <c r="H220" t="s">
        <v>230</v>
      </c>
      <c r="I220" t="s">
        <v>224</v>
      </c>
      <c r="J220">
        <v>508729.74</v>
      </c>
      <c r="K220" t="s">
        <v>35</v>
      </c>
      <c r="L220" t="s">
        <v>3124</v>
      </c>
      <c r="M220" t="s">
        <v>460</v>
      </c>
      <c r="N220">
        <v>187</v>
      </c>
      <c r="Q220" t="s">
        <v>3123</v>
      </c>
      <c r="R220" t="s">
        <v>222</v>
      </c>
      <c r="S220" t="s">
        <v>234</v>
      </c>
      <c r="T220" t="s">
        <v>958</v>
      </c>
      <c r="U220" t="s">
        <v>3122</v>
      </c>
      <c r="W220" t="s">
        <v>3121</v>
      </c>
    </row>
    <row r="221" spans="1:24" hidden="1" x14ac:dyDescent="0.25">
      <c r="A221">
        <v>108227</v>
      </c>
      <c r="B221">
        <v>313184</v>
      </c>
      <c r="C221" t="s">
        <v>49</v>
      </c>
      <c r="D221" t="s">
        <v>226</v>
      </c>
      <c r="E221">
        <v>999827501</v>
      </c>
      <c r="F221" t="s">
        <v>56</v>
      </c>
      <c r="G221" t="s">
        <v>2205</v>
      </c>
      <c r="H221" t="s">
        <v>230</v>
      </c>
      <c r="I221" t="s">
        <v>224</v>
      </c>
      <c r="J221">
        <v>1764782.26</v>
      </c>
      <c r="K221" t="s">
        <v>57</v>
      </c>
      <c r="L221" t="s">
        <v>2370</v>
      </c>
      <c r="M221" t="s">
        <v>260</v>
      </c>
      <c r="N221">
        <v>28071</v>
      </c>
      <c r="O221" t="s">
        <v>2369</v>
      </c>
      <c r="Q221" t="s">
        <v>3120</v>
      </c>
      <c r="R221" t="s">
        <v>222</v>
      </c>
      <c r="S221" t="s">
        <v>234</v>
      </c>
      <c r="T221" t="s">
        <v>1226</v>
      </c>
      <c r="U221" t="s">
        <v>2368</v>
      </c>
      <c r="W221" t="s">
        <v>3119</v>
      </c>
      <c r="X221" t="s">
        <v>3118</v>
      </c>
    </row>
    <row r="222" spans="1:24" hidden="1" x14ac:dyDescent="0.25">
      <c r="A222">
        <v>106743</v>
      </c>
      <c r="B222">
        <v>312583</v>
      </c>
      <c r="C222" t="s">
        <v>0</v>
      </c>
      <c r="D222" t="s">
        <v>233</v>
      </c>
      <c r="E222">
        <v>953068457</v>
      </c>
      <c r="F222" t="s">
        <v>3111</v>
      </c>
      <c r="G222" t="s">
        <v>3110</v>
      </c>
      <c r="H222" t="s">
        <v>230</v>
      </c>
      <c r="I222" t="s">
        <v>224</v>
      </c>
      <c r="J222">
        <v>101650</v>
      </c>
      <c r="K222" t="s">
        <v>126</v>
      </c>
      <c r="L222" t="s">
        <v>3109</v>
      </c>
      <c r="M222" t="s">
        <v>3108</v>
      </c>
      <c r="N222">
        <v>84600</v>
      </c>
      <c r="Q222" t="s">
        <v>3107</v>
      </c>
      <c r="R222" t="s">
        <v>222</v>
      </c>
      <c r="S222" t="s">
        <v>234</v>
      </c>
      <c r="T222" t="s">
        <v>3106</v>
      </c>
      <c r="U222" t="s">
        <v>3105</v>
      </c>
      <c r="W222" t="s">
        <v>3104</v>
      </c>
      <c r="X222" t="s">
        <v>3103</v>
      </c>
    </row>
    <row r="223" spans="1:24" hidden="1" x14ac:dyDescent="0.25">
      <c r="A223">
        <v>106743</v>
      </c>
      <c r="B223">
        <v>312583</v>
      </c>
      <c r="C223" t="s">
        <v>0</v>
      </c>
      <c r="D223" t="s">
        <v>233</v>
      </c>
      <c r="E223">
        <v>998241357</v>
      </c>
      <c r="F223" t="s">
        <v>3102</v>
      </c>
      <c r="G223" t="s">
        <v>3101</v>
      </c>
      <c r="H223" t="s">
        <v>230</v>
      </c>
      <c r="I223" t="s">
        <v>224</v>
      </c>
      <c r="J223">
        <v>219366.8</v>
      </c>
      <c r="K223" t="s">
        <v>223</v>
      </c>
      <c r="L223" t="s">
        <v>3100</v>
      </c>
      <c r="M223" t="s">
        <v>392</v>
      </c>
      <c r="N223" t="s">
        <v>3099</v>
      </c>
      <c r="O223" t="s">
        <v>3098</v>
      </c>
      <c r="Q223" t="s">
        <v>3097</v>
      </c>
      <c r="R223" t="s">
        <v>222</v>
      </c>
      <c r="T223" t="s">
        <v>3096</v>
      </c>
      <c r="U223" t="s">
        <v>3095</v>
      </c>
      <c r="W223" t="s">
        <v>3094</v>
      </c>
    </row>
    <row r="224" spans="1:24" hidden="1" x14ac:dyDescent="0.25">
      <c r="A224">
        <v>106743</v>
      </c>
      <c r="B224">
        <v>312583</v>
      </c>
      <c r="C224" t="s">
        <v>0</v>
      </c>
      <c r="D224" t="s">
        <v>233</v>
      </c>
      <c r="E224">
        <v>952213790</v>
      </c>
      <c r="F224" t="s">
        <v>3093</v>
      </c>
      <c r="G224" t="s">
        <v>3092</v>
      </c>
      <c r="H224" t="s">
        <v>230</v>
      </c>
      <c r="I224" t="s">
        <v>224</v>
      </c>
      <c r="J224">
        <v>71920</v>
      </c>
      <c r="K224" t="s">
        <v>229</v>
      </c>
      <c r="L224" t="s">
        <v>3091</v>
      </c>
      <c r="M224" t="s">
        <v>228</v>
      </c>
      <c r="N224">
        <v>60117</v>
      </c>
      <c r="O224" t="s">
        <v>3090</v>
      </c>
      <c r="Q224" t="s">
        <v>3089</v>
      </c>
      <c r="R224" t="s">
        <v>222</v>
      </c>
      <c r="S224" t="s">
        <v>253</v>
      </c>
      <c r="T224" t="s">
        <v>618</v>
      </c>
      <c r="U224" t="s">
        <v>3088</v>
      </c>
      <c r="W224" t="s">
        <v>3087</v>
      </c>
      <c r="X224" t="s">
        <v>3086</v>
      </c>
    </row>
    <row r="225" spans="1:24" hidden="1" x14ac:dyDescent="0.25">
      <c r="A225">
        <v>106743</v>
      </c>
      <c r="B225">
        <v>312583</v>
      </c>
      <c r="C225" t="s">
        <v>0</v>
      </c>
      <c r="D225" t="s">
        <v>233</v>
      </c>
      <c r="E225">
        <v>997622788</v>
      </c>
      <c r="F225" t="s">
        <v>3085</v>
      </c>
      <c r="G225" t="s">
        <v>3084</v>
      </c>
      <c r="H225" t="s">
        <v>254</v>
      </c>
      <c r="I225" t="s">
        <v>224</v>
      </c>
      <c r="J225">
        <v>443520</v>
      </c>
      <c r="K225" t="s">
        <v>12</v>
      </c>
      <c r="L225" t="s">
        <v>3083</v>
      </c>
      <c r="M225" t="s">
        <v>243</v>
      </c>
      <c r="N225">
        <v>1010</v>
      </c>
      <c r="O225" t="s">
        <v>3082</v>
      </c>
      <c r="Q225" t="s">
        <v>3081</v>
      </c>
      <c r="R225" t="s">
        <v>222</v>
      </c>
      <c r="S225" t="s">
        <v>234</v>
      </c>
      <c r="T225" t="s">
        <v>890</v>
      </c>
      <c r="U225" t="s">
        <v>3080</v>
      </c>
      <c r="W225" t="s">
        <v>3079</v>
      </c>
    </row>
    <row r="226" spans="1:24" hidden="1" x14ac:dyDescent="0.25">
      <c r="A226">
        <v>106743</v>
      </c>
      <c r="B226">
        <v>312583</v>
      </c>
      <c r="C226" t="s">
        <v>0</v>
      </c>
      <c r="D226" t="s">
        <v>226</v>
      </c>
      <c r="E226">
        <v>999584128</v>
      </c>
      <c r="F226" t="s">
        <v>11</v>
      </c>
      <c r="G226" t="s">
        <v>684</v>
      </c>
      <c r="H226" t="s">
        <v>254</v>
      </c>
      <c r="I226" t="s">
        <v>224</v>
      </c>
      <c r="J226">
        <v>2758323.85</v>
      </c>
      <c r="K226" t="s">
        <v>12</v>
      </c>
      <c r="L226" t="s">
        <v>683</v>
      </c>
      <c r="M226" t="s">
        <v>243</v>
      </c>
      <c r="N226">
        <v>1210</v>
      </c>
      <c r="O226" t="s">
        <v>682</v>
      </c>
      <c r="P226" t="s">
        <v>681</v>
      </c>
      <c r="Q226" t="s">
        <v>3078</v>
      </c>
      <c r="R226" t="s">
        <v>222</v>
      </c>
      <c r="S226" t="s">
        <v>227</v>
      </c>
      <c r="T226" t="s">
        <v>380</v>
      </c>
      <c r="U226" t="s">
        <v>3077</v>
      </c>
      <c r="W226">
        <v>436648157890</v>
      </c>
    </row>
    <row r="227" spans="1:24" hidden="1" x14ac:dyDescent="0.25">
      <c r="A227">
        <v>106743</v>
      </c>
      <c r="B227">
        <v>312583</v>
      </c>
      <c r="C227" t="s">
        <v>0</v>
      </c>
      <c r="D227" t="s">
        <v>233</v>
      </c>
      <c r="E227">
        <v>953523290</v>
      </c>
      <c r="F227" t="s">
        <v>3076</v>
      </c>
      <c r="G227" t="s">
        <v>1874</v>
      </c>
      <c r="H227" t="s">
        <v>232</v>
      </c>
      <c r="I227" t="s">
        <v>224</v>
      </c>
      <c r="J227">
        <v>76700</v>
      </c>
      <c r="K227" t="s">
        <v>12</v>
      </c>
      <c r="L227" t="s">
        <v>3075</v>
      </c>
      <c r="M227" t="s">
        <v>243</v>
      </c>
      <c r="N227">
        <v>1300</v>
      </c>
      <c r="Q227" t="s">
        <v>3074</v>
      </c>
      <c r="R227" t="s">
        <v>222</v>
      </c>
      <c r="S227" t="s">
        <v>234</v>
      </c>
      <c r="T227" t="s">
        <v>699</v>
      </c>
      <c r="U227" t="s">
        <v>1105</v>
      </c>
      <c r="W227" t="s">
        <v>3073</v>
      </c>
    </row>
    <row r="228" spans="1:24" hidden="1" x14ac:dyDescent="0.25">
      <c r="A228">
        <v>106743</v>
      </c>
      <c r="B228">
        <v>312583</v>
      </c>
      <c r="C228" t="s">
        <v>0</v>
      </c>
      <c r="D228" t="s">
        <v>233</v>
      </c>
      <c r="E228">
        <v>999984156</v>
      </c>
      <c r="F228" t="s">
        <v>632</v>
      </c>
      <c r="G228" t="s">
        <v>631</v>
      </c>
      <c r="H228" t="s">
        <v>225</v>
      </c>
      <c r="I228" t="s">
        <v>224</v>
      </c>
      <c r="J228">
        <v>883230</v>
      </c>
      <c r="K228" t="s">
        <v>68</v>
      </c>
      <c r="L228" t="s">
        <v>630</v>
      </c>
      <c r="M228" t="s">
        <v>585</v>
      </c>
      <c r="N228" t="s">
        <v>629</v>
      </c>
      <c r="O228" t="s">
        <v>628</v>
      </c>
      <c r="P228" t="s">
        <v>627</v>
      </c>
      <c r="Q228" t="s">
        <v>3072</v>
      </c>
      <c r="R228" t="s">
        <v>222</v>
      </c>
      <c r="S228" t="s">
        <v>234</v>
      </c>
      <c r="T228" t="s">
        <v>1195</v>
      </c>
      <c r="U228" t="s">
        <v>324</v>
      </c>
      <c r="W228" t="s">
        <v>2147</v>
      </c>
      <c r="X228" t="s">
        <v>625</v>
      </c>
    </row>
    <row r="229" spans="1:24" hidden="1" x14ac:dyDescent="0.25">
      <c r="A229">
        <v>106743</v>
      </c>
      <c r="B229">
        <v>312583</v>
      </c>
      <c r="C229" t="s">
        <v>0</v>
      </c>
      <c r="D229" t="s">
        <v>233</v>
      </c>
      <c r="E229">
        <v>933094508</v>
      </c>
      <c r="F229" t="s">
        <v>3071</v>
      </c>
      <c r="G229" t="s">
        <v>3070</v>
      </c>
      <c r="H229" t="s">
        <v>232</v>
      </c>
      <c r="I229" t="s">
        <v>224</v>
      </c>
      <c r="J229">
        <v>378068.5</v>
      </c>
      <c r="K229" t="s">
        <v>113</v>
      </c>
      <c r="L229" t="s">
        <v>3069</v>
      </c>
      <c r="M229" t="s">
        <v>441</v>
      </c>
      <c r="N229">
        <v>10969</v>
      </c>
      <c r="O229" t="s">
        <v>3068</v>
      </c>
      <c r="P229" t="s">
        <v>3067</v>
      </c>
      <c r="Q229" t="s">
        <v>3066</v>
      </c>
      <c r="R229" t="s">
        <v>222</v>
      </c>
      <c r="S229" t="s">
        <v>278</v>
      </c>
      <c r="T229" t="s">
        <v>3065</v>
      </c>
      <c r="U229" t="s">
        <v>814</v>
      </c>
      <c r="W229" t="s">
        <v>3064</v>
      </c>
    </row>
    <row r="230" spans="1:24" hidden="1" x14ac:dyDescent="0.25">
      <c r="A230">
        <v>106743</v>
      </c>
      <c r="B230">
        <v>312583</v>
      </c>
      <c r="C230" t="s">
        <v>0</v>
      </c>
      <c r="D230" t="s">
        <v>233</v>
      </c>
      <c r="E230">
        <v>932760440</v>
      </c>
      <c r="F230" t="s">
        <v>539</v>
      </c>
      <c r="G230" t="s">
        <v>538</v>
      </c>
      <c r="H230" t="s">
        <v>254</v>
      </c>
      <c r="I230" t="s">
        <v>224</v>
      </c>
      <c r="J230">
        <v>1147825</v>
      </c>
      <c r="K230" t="s">
        <v>223</v>
      </c>
      <c r="L230" t="s">
        <v>1036</v>
      </c>
      <c r="M230" t="s">
        <v>1035</v>
      </c>
      <c r="N230">
        <v>2150</v>
      </c>
      <c r="O230" t="s">
        <v>535</v>
      </c>
      <c r="P230" t="s">
        <v>1034</v>
      </c>
      <c r="Q230" t="s">
        <v>3063</v>
      </c>
      <c r="R230" t="s">
        <v>222</v>
      </c>
      <c r="S230" t="s">
        <v>253</v>
      </c>
      <c r="T230" t="s">
        <v>2998</v>
      </c>
      <c r="U230" t="s">
        <v>753</v>
      </c>
      <c r="W230" t="s">
        <v>2997</v>
      </c>
    </row>
    <row r="231" spans="1:24" hidden="1" x14ac:dyDescent="0.25">
      <c r="A231">
        <v>106743</v>
      </c>
      <c r="B231">
        <v>312583</v>
      </c>
      <c r="C231" t="s">
        <v>0</v>
      </c>
      <c r="D231" t="s">
        <v>233</v>
      </c>
      <c r="E231">
        <v>957070386</v>
      </c>
      <c r="F231" t="s">
        <v>3062</v>
      </c>
      <c r="G231" t="s">
        <v>3061</v>
      </c>
      <c r="H231" t="s">
        <v>232</v>
      </c>
      <c r="I231" t="s">
        <v>224</v>
      </c>
      <c r="J231">
        <v>482332.5</v>
      </c>
      <c r="K231" t="s">
        <v>113</v>
      </c>
      <c r="L231" t="s">
        <v>3060</v>
      </c>
      <c r="M231" t="s">
        <v>3059</v>
      </c>
      <c r="N231">
        <v>79650</v>
      </c>
      <c r="O231" t="s">
        <v>3058</v>
      </c>
      <c r="Q231" t="s">
        <v>3057</v>
      </c>
      <c r="R231" t="s">
        <v>222</v>
      </c>
      <c r="S231" t="s">
        <v>234</v>
      </c>
      <c r="T231" t="s">
        <v>1077</v>
      </c>
      <c r="U231" t="s">
        <v>3056</v>
      </c>
      <c r="W231" t="s">
        <v>3055</v>
      </c>
    </row>
    <row r="232" spans="1:24" hidden="1" x14ac:dyDescent="0.25">
      <c r="A232">
        <v>106743</v>
      </c>
      <c r="B232">
        <v>312583</v>
      </c>
      <c r="C232" t="s">
        <v>0</v>
      </c>
      <c r="D232" t="s">
        <v>233</v>
      </c>
      <c r="E232">
        <v>999984059</v>
      </c>
      <c r="F232" t="s">
        <v>267</v>
      </c>
      <c r="G232" t="s">
        <v>266</v>
      </c>
      <c r="H232" t="s">
        <v>254</v>
      </c>
      <c r="I232" t="s">
        <v>224</v>
      </c>
      <c r="J232">
        <v>620760</v>
      </c>
      <c r="K232" t="s">
        <v>113</v>
      </c>
      <c r="L232" t="s">
        <v>265</v>
      </c>
      <c r="M232" t="s">
        <v>264</v>
      </c>
      <c r="N232">
        <v>80686</v>
      </c>
      <c r="O232" t="s">
        <v>263</v>
      </c>
      <c r="P232" t="s">
        <v>262</v>
      </c>
      <c r="Q232" t="s">
        <v>3054</v>
      </c>
      <c r="R232" t="s">
        <v>222</v>
      </c>
      <c r="S232" t="s">
        <v>234</v>
      </c>
      <c r="T232" t="s">
        <v>242</v>
      </c>
      <c r="U232" t="s">
        <v>261</v>
      </c>
      <c r="W232" t="s">
        <v>1605</v>
      </c>
      <c r="X232" t="s">
        <v>403</v>
      </c>
    </row>
    <row r="233" spans="1:24" hidden="1" x14ac:dyDescent="0.25">
      <c r="A233">
        <v>106743</v>
      </c>
      <c r="B233">
        <v>312583</v>
      </c>
      <c r="C233" t="s">
        <v>0</v>
      </c>
      <c r="D233" t="s">
        <v>233</v>
      </c>
      <c r="E233">
        <v>999826434</v>
      </c>
      <c r="F233" t="s">
        <v>1687</v>
      </c>
      <c r="G233" t="s">
        <v>1686</v>
      </c>
      <c r="H233" t="s">
        <v>230</v>
      </c>
      <c r="I233" t="s">
        <v>224</v>
      </c>
      <c r="J233">
        <v>58900</v>
      </c>
      <c r="K233" t="s">
        <v>12</v>
      </c>
      <c r="L233" t="s">
        <v>1685</v>
      </c>
      <c r="M233" t="s">
        <v>243</v>
      </c>
      <c r="N233">
        <v>1010</v>
      </c>
      <c r="O233" t="s">
        <v>1684</v>
      </c>
      <c r="Q233" t="s">
        <v>3053</v>
      </c>
      <c r="R233" t="s">
        <v>222</v>
      </c>
      <c r="S233" t="s">
        <v>253</v>
      </c>
      <c r="T233" t="s">
        <v>406</v>
      </c>
      <c r="U233" t="s">
        <v>3052</v>
      </c>
      <c r="W233" t="s">
        <v>3051</v>
      </c>
    </row>
    <row r="234" spans="1:24" hidden="1" x14ac:dyDescent="0.25">
      <c r="A234">
        <v>106743</v>
      </c>
      <c r="B234">
        <v>312583</v>
      </c>
      <c r="C234" t="s">
        <v>0</v>
      </c>
      <c r="D234" t="s">
        <v>233</v>
      </c>
      <c r="E234">
        <v>999903161</v>
      </c>
      <c r="F234" t="s">
        <v>1266</v>
      </c>
      <c r="G234" t="s">
        <v>1265</v>
      </c>
      <c r="H234" t="s">
        <v>225</v>
      </c>
      <c r="I234" t="s">
        <v>224</v>
      </c>
      <c r="J234">
        <v>149055.6</v>
      </c>
      <c r="K234" t="s">
        <v>223</v>
      </c>
      <c r="L234" t="s">
        <v>1264</v>
      </c>
      <c r="M234" t="s">
        <v>429</v>
      </c>
      <c r="N234">
        <v>33014</v>
      </c>
      <c r="O234" t="s">
        <v>1263</v>
      </c>
      <c r="P234" t="s">
        <v>1262</v>
      </c>
      <c r="Q234" t="s">
        <v>3050</v>
      </c>
      <c r="R234" t="s">
        <v>222</v>
      </c>
      <c r="S234" t="s">
        <v>278</v>
      </c>
      <c r="T234" t="s">
        <v>644</v>
      </c>
      <c r="U234" t="s">
        <v>2348</v>
      </c>
      <c r="W234" t="s">
        <v>3049</v>
      </c>
      <c r="X234" t="s">
        <v>2951</v>
      </c>
    </row>
    <row r="235" spans="1:24" hidden="1" x14ac:dyDescent="0.25">
      <c r="A235">
        <v>106743</v>
      </c>
      <c r="B235">
        <v>312583</v>
      </c>
      <c r="C235" t="s">
        <v>0</v>
      </c>
      <c r="D235" t="s">
        <v>233</v>
      </c>
      <c r="E235">
        <v>983036413</v>
      </c>
      <c r="F235" t="s">
        <v>3048</v>
      </c>
      <c r="G235" t="s">
        <v>2961</v>
      </c>
      <c r="H235" t="s">
        <v>232</v>
      </c>
      <c r="I235" t="s">
        <v>224</v>
      </c>
      <c r="J235">
        <v>75300</v>
      </c>
      <c r="K235" t="s">
        <v>113</v>
      </c>
      <c r="L235" t="s">
        <v>3047</v>
      </c>
      <c r="M235" t="s">
        <v>774</v>
      </c>
      <c r="N235">
        <v>60549</v>
      </c>
      <c r="O235" t="s">
        <v>3046</v>
      </c>
      <c r="Q235" t="s">
        <v>3045</v>
      </c>
      <c r="R235" t="s">
        <v>222</v>
      </c>
      <c r="S235" t="s">
        <v>234</v>
      </c>
      <c r="T235" t="s">
        <v>3044</v>
      </c>
      <c r="U235" t="s">
        <v>3043</v>
      </c>
      <c r="W235" t="s">
        <v>3042</v>
      </c>
    </row>
    <row r="236" spans="1:24" hidden="1" x14ac:dyDescent="0.25">
      <c r="A236">
        <v>106743</v>
      </c>
      <c r="B236">
        <v>312583</v>
      </c>
      <c r="C236" t="s">
        <v>0</v>
      </c>
      <c r="D236" t="s">
        <v>233</v>
      </c>
      <c r="E236">
        <v>957882470</v>
      </c>
      <c r="F236" t="s">
        <v>3041</v>
      </c>
      <c r="G236" t="s">
        <v>3040</v>
      </c>
      <c r="H236" t="s">
        <v>232</v>
      </c>
      <c r="I236" t="s">
        <v>224</v>
      </c>
      <c r="J236">
        <v>248342.5</v>
      </c>
      <c r="K236" t="s">
        <v>12</v>
      </c>
      <c r="L236" t="s">
        <v>3039</v>
      </c>
      <c r="M236" t="s">
        <v>243</v>
      </c>
      <c r="N236">
        <v>1239</v>
      </c>
      <c r="O236" t="s">
        <v>3038</v>
      </c>
      <c r="Q236" t="s">
        <v>3037</v>
      </c>
      <c r="R236" t="s">
        <v>222</v>
      </c>
      <c r="S236" t="s">
        <v>234</v>
      </c>
      <c r="T236" t="s">
        <v>1319</v>
      </c>
      <c r="U236" t="s">
        <v>3036</v>
      </c>
      <c r="W236">
        <v>43120666691</v>
      </c>
    </row>
    <row r="237" spans="1:24" hidden="1" x14ac:dyDescent="0.25">
      <c r="A237">
        <v>106743</v>
      </c>
      <c r="B237">
        <v>312583</v>
      </c>
      <c r="C237" t="s">
        <v>0</v>
      </c>
      <c r="D237" t="s">
        <v>233</v>
      </c>
      <c r="E237">
        <v>953504084</v>
      </c>
      <c r="F237" t="s">
        <v>3035</v>
      </c>
      <c r="G237" t="s">
        <v>3034</v>
      </c>
      <c r="H237" t="s">
        <v>232</v>
      </c>
      <c r="I237" t="s">
        <v>224</v>
      </c>
      <c r="J237">
        <v>329200</v>
      </c>
      <c r="K237" t="s">
        <v>223</v>
      </c>
      <c r="L237" t="s">
        <v>3033</v>
      </c>
      <c r="M237" t="s">
        <v>429</v>
      </c>
      <c r="N237">
        <v>33540</v>
      </c>
      <c r="O237" t="s">
        <v>3032</v>
      </c>
      <c r="Q237" t="s">
        <v>3031</v>
      </c>
      <c r="R237" t="s">
        <v>222</v>
      </c>
      <c r="S237" t="s">
        <v>234</v>
      </c>
      <c r="T237" t="s">
        <v>1323</v>
      </c>
      <c r="U237" t="s">
        <v>2832</v>
      </c>
      <c r="W237" t="s">
        <v>3030</v>
      </c>
    </row>
    <row r="238" spans="1:24" hidden="1" x14ac:dyDescent="0.25">
      <c r="A238">
        <v>106743</v>
      </c>
      <c r="B238">
        <v>312583</v>
      </c>
      <c r="C238" t="s">
        <v>0</v>
      </c>
      <c r="D238" t="s">
        <v>233</v>
      </c>
      <c r="E238">
        <v>957326272</v>
      </c>
      <c r="F238" t="s">
        <v>3029</v>
      </c>
      <c r="G238" t="s">
        <v>3028</v>
      </c>
      <c r="H238" t="s">
        <v>232</v>
      </c>
      <c r="I238" t="s">
        <v>224</v>
      </c>
      <c r="J238">
        <v>565100</v>
      </c>
      <c r="K238" t="s">
        <v>113</v>
      </c>
      <c r="L238" t="s">
        <v>3027</v>
      </c>
      <c r="M238" t="s">
        <v>3026</v>
      </c>
      <c r="N238">
        <v>51580</v>
      </c>
      <c r="Q238" t="s">
        <v>3025</v>
      </c>
      <c r="R238" t="s">
        <v>222</v>
      </c>
      <c r="S238" t="s">
        <v>234</v>
      </c>
      <c r="T238" t="s">
        <v>731</v>
      </c>
      <c r="U238" t="s">
        <v>3024</v>
      </c>
      <c r="W238" t="s">
        <v>3023</v>
      </c>
    </row>
    <row r="239" spans="1:24" hidden="1" x14ac:dyDescent="0.25">
      <c r="A239">
        <v>106743</v>
      </c>
      <c r="B239">
        <v>312583</v>
      </c>
      <c r="C239" t="s">
        <v>0</v>
      </c>
      <c r="D239" t="s">
        <v>233</v>
      </c>
      <c r="E239">
        <v>999965144</v>
      </c>
      <c r="F239" t="s">
        <v>1644</v>
      </c>
      <c r="G239" t="s">
        <v>1643</v>
      </c>
      <c r="H239" t="s">
        <v>232</v>
      </c>
      <c r="I239" t="s">
        <v>224</v>
      </c>
      <c r="J239">
        <v>207640</v>
      </c>
      <c r="K239" t="s">
        <v>113</v>
      </c>
      <c r="L239" t="s">
        <v>1642</v>
      </c>
      <c r="M239" t="s">
        <v>680</v>
      </c>
      <c r="N239">
        <v>81677</v>
      </c>
      <c r="P239" t="s">
        <v>1641</v>
      </c>
      <c r="Q239" t="s">
        <v>3022</v>
      </c>
      <c r="R239" t="s">
        <v>222</v>
      </c>
      <c r="S239" t="s">
        <v>234</v>
      </c>
      <c r="T239" t="s">
        <v>240</v>
      </c>
      <c r="U239" t="s">
        <v>3021</v>
      </c>
      <c r="W239" t="s">
        <v>3020</v>
      </c>
      <c r="X239" t="s">
        <v>3019</v>
      </c>
    </row>
    <row r="240" spans="1:24" hidden="1" x14ac:dyDescent="0.25">
      <c r="A240">
        <v>106743</v>
      </c>
      <c r="B240">
        <v>312583</v>
      </c>
      <c r="C240" t="s">
        <v>0</v>
      </c>
      <c r="D240" t="s">
        <v>233</v>
      </c>
      <c r="E240">
        <v>999969509</v>
      </c>
      <c r="F240" t="s">
        <v>1066</v>
      </c>
      <c r="G240" t="s">
        <v>1065</v>
      </c>
      <c r="H240" t="s">
        <v>232</v>
      </c>
      <c r="I240" t="s">
        <v>224</v>
      </c>
      <c r="J240">
        <v>569600</v>
      </c>
      <c r="K240" t="s">
        <v>95</v>
      </c>
      <c r="L240" t="s">
        <v>1064</v>
      </c>
      <c r="M240" t="s">
        <v>1057</v>
      </c>
      <c r="N240" t="s">
        <v>1063</v>
      </c>
      <c r="O240" t="s">
        <v>1062</v>
      </c>
      <c r="P240" t="s">
        <v>1061</v>
      </c>
      <c r="Q240" t="s">
        <v>3018</v>
      </c>
      <c r="R240" t="s">
        <v>222</v>
      </c>
      <c r="S240" t="s">
        <v>253</v>
      </c>
      <c r="T240" t="s">
        <v>868</v>
      </c>
      <c r="U240" t="s">
        <v>1060</v>
      </c>
      <c r="W240" t="s">
        <v>2916</v>
      </c>
      <c r="X240" t="s">
        <v>1714</v>
      </c>
    </row>
    <row r="241" spans="1:24" hidden="1" x14ac:dyDescent="0.25">
      <c r="A241">
        <v>106743</v>
      </c>
      <c r="B241">
        <v>312583</v>
      </c>
      <c r="C241" t="s">
        <v>0</v>
      </c>
      <c r="D241" t="s">
        <v>233</v>
      </c>
      <c r="E241">
        <v>999984350</v>
      </c>
      <c r="F241" t="s">
        <v>427</v>
      </c>
      <c r="G241" t="s">
        <v>426</v>
      </c>
      <c r="H241" t="s">
        <v>225</v>
      </c>
      <c r="I241" t="s">
        <v>224</v>
      </c>
      <c r="J241">
        <v>315438</v>
      </c>
      <c r="K241" t="s">
        <v>68</v>
      </c>
      <c r="L241" t="s">
        <v>425</v>
      </c>
      <c r="M241" t="s">
        <v>424</v>
      </c>
      <c r="N241" t="s">
        <v>423</v>
      </c>
      <c r="O241" t="s">
        <v>422</v>
      </c>
      <c r="P241" t="s">
        <v>421</v>
      </c>
      <c r="Q241" t="s">
        <v>3017</v>
      </c>
      <c r="R241" t="s">
        <v>222</v>
      </c>
      <c r="S241" t="s">
        <v>278</v>
      </c>
      <c r="T241" t="s">
        <v>413</v>
      </c>
      <c r="U241" t="s">
        <v>532</v>
      </c>
      <c r="W241" t="s">
        <v>857</v>
      </c>
      <c r="X241" t="s">
        <v>924</v>
      </c>
    </row>
    <row r="242" spans="1:24" hidden="1" x14ac:dyDescent="0.25">
      <c r="A242">
        <v>106743</v>
      </c>
      <c r="B242">
        <v>312583</v>
      </c>
      <c r="C242" t="s">
        <v>0</v>
      </c>
      <c r="D242" t="s">
        <v>233</v>
      </c>
      <c r="E242">
        <v>957512415</v>
      </c>
      <c r="F242" t="s">
        <v>3016</v>
      </c>
      <c r="G242" t="s">
        <v>3015</v>
      </c>
      <c r="H242" t="s">
        <v>232</v>
      </c>
      <c r="I242" t="s">
        <v>224</v>
      </c>
      <c r="J242">
        <v>99450</v>
      </c>
      <c r="K242" t="s">
        <v>447</v>
      </c>
      <c r="L242" t="s">
        <v>3014</v>
      </c>
      <c r="M242" t="s">
        <v>1364</v>
      </c>
      <c r="N242">
        <v>5404</v>
      </c>
      <c r="O242" t="s">
        <v>3013</v>
      </c>
      <c r="P242" t="s">
        <v>3012</v>
      </c>
      <c r="Q242" t="s">
        <v>3011</v>
      </c>
      <c r="R242" t="s">
        <v>222</v>
      </c>
      <c r="S242" t="s">
        <v>234</v>
      </c>
      <c r="T242" t="s">
        <v>3010</v>
      </c>
      <c r="U242" t="s">
        <v>3009</v>
      </c>
      <c r="W242">
        <v>37165431299</v>
      </c>
    </row>
    <row r="243" spans="1:24" hidden="1" x14ac:dyDescent="0.25">
      <c r="A243">
        <v>106743</v>
      </c>
      <c r="B243">
        <v>312583</v>
      </c>
      <c r="C243" t="s">
        <v>0</v>
      </c>
      <c r="D243" t="s">
        <v>233</v>
      </c>
      <c r="E243">
        <v>999991334</v>
      </c>
      <c r="F243" t="s">
        <v>691</v>
      </c>
      <c r="G243" t="s">
        <v>690</v>
      </c>
      <c r="H243" t="s">
        <v>225</v>
      </c>
      <c r="I243" t="s">
        <v>224</v>
      </c>
      <c r="J243">
        <v>232480</v>
      </c>
      <c r="K243" t="s">
        <v>249</v>
      </c>
      <c r="L243" t="s">
        <v>689</v>
      </c>
      <c r="M243" t="s">
        <v>361</v>
      </c>
      <c r="N243">
        <v>3000</v>
      </c>
      <c r="O243" t="s">
        <v>688</v>
      </c>
      <c r="P243" t="s">
        <v>687</v>
      </c>
      <c r="Q243" t="s">
        <v>3008</v>
      </c>
      <c r="R243" t="s">
        <v>222</v>
      </c>
      <c r="S243" t="s">
        <v>278</v>
      </c>
      <c r="T243" t="s">
        <v>943</v>
      </c>
      <c r="U243" t="s">
        <v>942</v>
      </c>
      <c r="W243" t="s">
        <v>1494</v>
      </c>
      <c r="X243" t="s">
        <v>1106</v>
      </c>
    </row>
    <row r="244" spans="1:24" hidden="1" x14ac:dyDescent="0.25">
      <c r="A244">
        <v>106743</v>
      </c>
      <c r="B244">
        <v>312583</v>
      </c>
      <c r="C244" t="s">
        <v>0</v>
      </c>
      <c r="D244" t="s">
        <v>233</v>
      </c>
      <c r="E244">
        <v>997667117</v>
      </c>
      <c r="F244" t="s">
        <v>3007</v>
      </c>
      <c r="G244" t="s">
        <v>3006</v>
      </c>
      <c r="H244" t="s">
        <v>232</v>
      </c>
      <c r="I244" t="s">
        <v>224</v>
      </c>
      <c r="J244">
        <v>65513.5</v>
      </c>
      <c r="K244" t="s">
        <v>113</v>
      </c>
      <c r="L244" t="s">
        <v>3005</v>
      </c>
      <c r="M244" t="s">
        <v>620</v>
      </c>
      <c r="N244">
        <v>45138</v>
      </c>
      <c r="O244" t="s">
        <v>3004</v>
      </c>
      <c r="P244" t="s">
        <v>3003</v>
      </c>
      <c r="Q244" t="s">
        <v>3002</v>
      </c>
      <c r="R244" t="s">
        <v>222</v>
      </c>
      <c r="S244" t="s">
        <v>234</v>
      </c>
      <c r="T244" t="s">
        <v>634</v>
      </c>
      <c r="U244" t="s">
        <v>3001</v>
      </c>
      <c r="W244" t="s">
        <v>3000</v>
      </c>
    </row>
    <row r="245" spans="1:24" hidden="1" x14ac:dyDescent="0.25">
      <c r="A245">
        <v>106743</v>
      </c>
      <c r="B245">
        <v>312583</v>
      </c>
      <c r="C245" t="s">
        <v>0</v>
      </c>
      <c r="D245" t="s">
        <v>233</v>
      </c>
      <c r="E245">
        <v>988840020</v>
      </c>
      <c r="F245" t="s">
        <v>2534</v>
      </c>
      <c r="G245" t="s">
        <v>2533</v>
      </c>
      <c r="H245" t="s">
        <v>232</v>
      </c>
      <c r="I245" t="s">
        <v>224</v>
      </c>
      <c r="J245">
        <v>388726</v>
      </c>
      <c r="K245" t="s">
        <v>223</v>
      </c>
      <c r="L245" t="s">
        <v>2532</v>
      </c>
      <c r="M245" t="s">
        <v>392</v>
      </c>
      <c r="N245">
        <v>370</v>
      </c>
      <c r="Q245" t="s">
        <v>2999</v>
      </c>
      <c r="R245" t="s">
        <v>222</v>
      </c>
      <c r="S245" t="s">
        <v>234</v>
      </c>
      <c r="T245" t="s">
        <v>220</v>
      </c>
      <c r="U245" t="s">
        <v>1745</v>
      </c>
      <c r="W245">
        <v>358503753074</v>
      </c>
    </row>
    <row r="246" spans="1:24" hidden="1" x14ac:dyDescent="0.25">
      <c r="A246">
        <v>106743</v>
      </c>
      <c r="B246">
        <v>312583</v>
      </c>
      <c r="C246" t="s">
        <v>0</v>
      </c>
      <c r="D246" t="s">
        <v>233</v>
      </c>
      <c r="E246">
        <v>957114230</v>
      </c>
      <c r="F246" t="s">
        <v>2996</v>
      </c>
      <c r="G246" t="s">
        <v>2995</v>
      </c>
      <c r="H246" t="s">
        <v>232</v>
      </c>
      <c r="I246" t="s">
        <v>224</v>
      </c>
      <c r="J246">
        <v>212050</v>
      </c>
      <c r="K246" t="s">
        <v>68</v>
      </c>
      <c r="L246" t="s">
        <v>2994</v>
      </c>
      <c r="M246" t="s">
        <v>2993</v>
      </c>
      <c r="N246" t="s">
        <v>2992</v>
      </c>
      <c r="O246" t="s">
        <v>2991</v>
      </c>
      <c r="Q246" t="s">
        <v>2990</v>
      </c>
      <c r="R246" t="s">
        <v>222</v>
      </c>
      <c r="S246" t="s">
        <v>234</v>
      </c>
      <c r="T246" t="s">
        <v>995</v>
      </c>
      <c r="U246" t="s">
        <v>826</v>
      </c>
      <c r="W246" t="s">
        <v>2989</v>
      </c>
    </row>
    <row r="247" spans="1:24" hidden="1" x14ac:dyDescent="0.25">
      <c r="A247">
        <v>106743</v>
      </c>
      <c r="B247">
        <v>312583</v>
      </c>
      <c r="C247" t="s">
        <v>0</v>
      </c>
      <c r="D247" t="s">
        <v>233</v>
      </c>
      <c r="E247">
        <v>969140484</v>
      </c>
      <c r="F247" t="s">
        <v>2988</v>
      </c>
      <c r="G247" t="s">
        <v>1454</v>
      </c>
      <c r="H247" t="s">
        <v>232</v>
      </c>
      <c r="I247" t="s">
        <v>224</v>
      </c>
      <c r="J247">
        <v>213000</v>
      </c>
      <c r="K247" t="s">
        <v>68</v>
      </c>
      <c r="L247" t="s">
        <v>2987</v>
      </c>
      <c r="M247" t="s">
        <v>1536</v>
      </c>
      <c r="N247" t="s">
        <v>2986</v>
      </c>
      <c r="O247" t="s">
        <v>2985</v>
      </c>
      <c r="Q247" t="s">
        <v>2984</v>
      </c>
      <c r="R247" t="s">
        <v>222</v>
      </c>
      <c r="S247" t="s">
        <v>234</v>
      </c>
      <c r="T247" t="s">
        <v>1285</v>
      </c>
      <c r="U247" t="s">
        <v>867</v>
      </c>
      <c r="W247">
        <v>447789006307</v>
      </c>
    </row>
    <row r="248" spans="1:24" hidden="1" x14ac:dyDescent="0.25">
      <c r="A248">
        <v>106743</v>
      </c>
      <c r="B248">
        <v>312583</v>
      </c>
      <c r="C248" t="s">
        <v>0</v>
      </c>
      <c r="D248" t="s">
        <v>233</v>
      </c>
      <c r="E248">
        <v>999992304</v>
      </c>
      <c r="F248" t="s">
        <v>666</v>
      </c>
      <c r="G248" t="s">
        <v>665</v>
      </c>
      <c r="H248" t="s">
        <v>254</v>
      </c>
      <c r="I248" t="s">
        <v>224</v>
      </c>
      <c r="J248">
        <v>350222.8</v>
      </c>
      <c r="K248" t="s">
        <v>249</v>
      </c>
      <c r="L248" t="s">
        <v>664</v>
      </c>
      <c r="M248" t="s">
        <v>494</v>
      </c>
      <c r="N248">
        <v>1049</v>
      </c>
      <c r="O248" t="s">
        <v>663</v>
      </c>
      <c r="Q248" t="s">
        <v>2983</v>
      </c>
      <c r="R248" t="s">
        <v>222</v>
      </c>
      <c r="S248" t="s">
        <v>227</v>
      </c>
      <c r="T248" t="s">
        <v>512</v>
      </c>
      <c r="U248" t="s">
        <v>1073</v>
      </c>
      <c r="W248" t="s">
        <v>1669</v>
      </c>
      <c r="X248" t="s">
        <v>2982</v>
      </c>
    </row>
    <row r="249" spans="1:24" hidden="1" x14ac:dyDescent="0.25">
      <c r="A249">
        <v>106743</v>
      </c>
      <c r="B249">
        <v>312583</v>
      </c>
      <c r="C249" t="s">
        <v>0</v>
      </c>
      <c r="D249" t="s">
        <v>233</v>
      </c>
      <c r="E249">
        <v>954398424</v>
      </c>
      <c r="F249" t="s">
        <v>2981</v>
      </c>
      <c r="G249" t="s">
        <v>2980</v>
      </c>
      <c r="H249" t="s">
        <v>232</v>
      </c>
      <c r="I249" t="s">
        <v>224</v>
      </c>
      <c r="J249">
        <v>24000</v>
      </c>
      <c r="K249" t="s">
        <v>223</v>
      </c>
      <c r="L249" t="s">
        <v>2979</v>
      </c>
      <c r="M249" t="s">
        <v>524</v>
      </c>
      <c r="N249">
        <v>1530</v>
      </c>
      <c r="O249" t="s">
        <v>2978</v>
      </c>
      <c r="Q249" t="s">
        <v>2977</v>
      </c>
      <c r="R249" t="s">
        <v>222</v>
      </c>
      <c r="S249" t="s">
        <v>234</v>
      </c>
      <c r="T249" t="s">
        <v>1733</v>
      </c>
      <c r="U249" t="s">
        <v>2940</v>
      </c>
      <c r="W249" t="s">
        <v>2976</v>
      </c>
    </row>
    <row r="250" spans="1:24" hidden="1" x14ac:dyDescent="0.25">
      <c r="A250">
        <v>95504</v>
      </c>
      <c r="B250">
        <v>242491</v>
      </c>
      <c r="C250" t="s">
        <v>202</v>
      </c>
      <c r="D250" t="s">
        <v>233</v>
      </c>
      <c r="E250">
        <v>999541545</v>
      </c>
      <c r="F250" t="s">
        <v>1488</v>
      </c>
      <c r="G250" t="s">
        <v>1487</v>
      </c>
      <c r="H250" t="s">
        <v>232</v>
      </c>
      <c r="I250" t="s">
        <v>224</v>
      </c>
      <c r="J250">
        <v>110558.16</v>
      </c>
      <c r="K250" t="s">
        <v>57</v>
      </c>
      <c r="L250" t="s">
        <v>1486</v>
      </c>
      <c r="M250" t="s">
        <v>260</v>
      </c>
      <c r="N250">
        <v>28040</v>
      </c>
      <c r="O250" t="s">
        <v>1485</v>
      </c>
      <c r="P250" t="s">
        <v>1484</v>
      </c>
      <c r="Q250" t="s">
        <v>2906</v>
      </c>
      <c r="R250" t="s">
        <v>222</v>
      </c>
      <c r="S250" t="s">
        <v>234</v>
      </c>
      <c r="T250" t="s">
        <v>1632</v>
      </c>
      <c r="U250" t="s">
        <v>2193</v>
      </c>
      <c r="W250" t="s">
        <v>2905</v>
      </c>
      <c r="X250" t="s">
        <v>2904</v>
      </c>
    </row>
    <row r="251" spans="1:24" hidden="1" x14ac:dyDescent="0.25">
      <c r="A251">
        <v>95504</v>
      </c>
      <c r="B251">
        <v>242491</v>
      </c>
      <c r="C251" t="s">
        <v>202</v>
      </c>
      <c r="D251" t="s">
        <v>233</v>
      </c>
      <c r="E251">
        <v>999969315</v>
      </c>
      <c r="F251" t="s">
        <v>1880</v>
      </c>
      <c r="G251" t="s">
        <v>1879</v>
      </c>
      <c r="H251" t="s">
        <v>232</v>
      </c>
      <c r="I251" t="s">
        <v>224</v>
      </c>
      <c r="J251">
        <v>110638</v>
      </c>
      <c r="K251" t="s">
        <v>364</v>
      </c>
      <c r="L251" t="s">
        <v>1878</v>
      </c>
      <c r="M251" t="s">
        <v>1877</v>
      </c>
      <c r="N251">
        <v>70100</v>
      </c>
      <c r="O251" t="s">
        <v>1876</v>
      </c>
      <c r="P251" t="s">
        <v>1875</v>
      </c>
      <c r="Q251" t="s">
        <v>2903</v>
      </c>
      <c r="R251" t="s">
        <v>222</v>
      </c>
      <c r="S251" t="s">
        <v>234</v>
      </c>
      <c r="T251" t="s">
        <v>362</v>
      </c>
      <c r="U251" t="s">
        <v>2902</v>
      </c>
      <c r="W251" t="s">
        <v>2901</v>
      </c>
      <c r="X251" t="s">
        <v>2900</v>
      </c>
    </row>
    <row r="252" spans="1:24" hidden="1" x14ac:dyDescent="0.25">
      <c r="A252">
        <v>95504</v>
      </c>
      <c r="B252">
        <v>242491</v>
      </c>
      <c r="C252" t="s">
        <v>202</v>
      </c>
      <c r="D252" t="s">
        <v>233</v>
      </c>
      <c r="E252">
        <v>999945938</v>
      </c>
      <c r="F252" t="s">
        <v>1530</v>
      </c>
      <c r="G252" t="s">
        <v>1529</v>
      </c>
      <c r="H252" t="s">
        <v>232</v>
      </c>
      <c r="I252" t="s">
        <v>224</v>
      </c>
      <c r="J252">
        <v>96038.92</v>
      </c>
      <c r="K252" t="s">
        <v>35</v>
      </c>
      <c r="L252" t="s">
        <v>1528</v>
      </c>
      <c r="M252" t="s">
        <v>1527</v>
      </c>
      <c r="N252">
        <v>50013</v>
      </c>
      <c r="O252" t="s">
        <v>1526</v>
      </c>
      <c r="Q252" t="s">
        <v>2899</v>
      </c>
      <c r="R252" t="s">
        <v>222</v>
      </c>
      <c r="S252" t="s">
        <v>227</v>
      </c>
      <c r="T252" t="s">
        <v>732</v>
      </c>
      <c r="U252" t="s">
        <v>1858</v>
      </c>
      <c r="W252">
        <v>390119967659</v>
      </c>
      <c r="X252">
        <v>390119967669</v>
      </c>
    </row>
    <row r="253" spans="1:24" hidden="1" x14ac:dyDescent="0.25">
      <c r="A253">
        <v>95504</v>
      </c>
      <c r="B253">
        <v>242491</v>
      </c>
      <c r="C253" t="s">
        <v>202</v>
      </c>
      <c r="D253" t="s">
        <v>233</v>
      </c>
      <c r="E253">
        <v>999971934</v>
      </c>
      <c r="F253" t="s">
        <v>1124</v>
      </c>
      <c r="G253" t="s">
        <v>1123</v>
      </c>
      <c r="H253" t="s">
        <v>232</v>
      </c>
      <c r="I253" t="s">
        <v>224</v>
      </c>
      <c r="J253">
        <v>64114</v>
      </c>
      <c r="K253" t="s">
        <v>46</v>
      </c>
      <c r="L253" t="s">
        <v>1122</v>
      </c>
      <c r="M253" t="s">
        <v>1121</v>
      </c>
      <c r="N253">
        <v>92230</v>
      </c>
      <c r="O253" t="s">
        <v>851</v>
      </c>
      <c r="P253" t="s">
        <v>1120</v>
      </c>
      <c r="Q253" t="s">
        <v>2898</v>
      </c>
      <c r="R253" t="s">
        <v>222</v>
      </c>
      <c r="S253" t="s">
        <v>227</v>
      </c>
      <c r="T253" t="s">
        <v>1322</v>
      </c>
      <c r="U253" t="s">
        <v>2540</v>
      </c>
      <c r="W253">
        <v>33146132835</v>
      </c>
      <c r="X253">
        <v>33146133280</v>
      </c>
    </row>
    <row r="254" spans="1:24" hidden="1" x14ac:dyDescent="0.25">
      <c r="A254">
        <v>95504</v>
      </c>
      <c r="B254">
        <v>242491</v>
      </c>
      <c r="C254" t="s">
        <v>202</v>
      </c>
      <c r="D254" t="s">
        <v>233</v>
      </c>
      <c r="E254">
        <v>999994438</v>
      </c>
      <c r="F254" t="s">
        <v>1258</v>
      </c>
      <c r="G254" t="s">
        <v>1257</v>
      </c>
      <c r="H254" t="s">
        <v>254</v>
      </c>
      <c r="I254" t="s">
        <v>224</v>
      </c>
      <c r="J254">
        <v>50338.15</v>
      </c>
      <c r="K254" t="s">
        <v>46</v>
      </c>
      <c r="L254" t="s">
        <v>1256</v>
      </c>
      <c r="M254" t="s">
        <v>304</v>
      </c>
      <c r="N254">
        <v>91120</v>
      </c>
      <c r="O254" t="s">
        <v>1255</v>
      </c>
      <c r="P254" t="s">
        <v>1254</v>
      </c>
      <c r="Q254" t="s">
        <v>2897</v>
      </c>
      <c r="R254" t="s">
        <v>222</v>
      </c>
      <c r="S254" t="s">
        <v>278</v>
      </c>
      <c r="T254" t="s">
        <v>1328</v>
      </c>
      <c r="U254" t="s">
        <v>2192</v>
      </c>
      <c r="W254" t="s">
        <v>2896</v>
      </c>
      <c r="X254" t="s">
        <v>2895</v>
      </c>
    </row>
    <row r="255" spans="1:24" hidden="1" x14ac:dyDescent="0.25">
      <c r="A255">
        <v>95504</v>
      </c>
      <c r="B255">
        <v>242491</v>
      </c>
      <c r="C255" t="s">
        <v>202</v>
      </c>
      <c r="D255" t="s">
        <v>233</v>
      </c>
      <c r="E255">
        <v>997989448</v>
      </c>
      <c r="F255" t="s">
        <v>978</v>
      </c>
      <c r="G255" t="s">
        <v>977</v>
      </c>
      <c r="H255" t="s">
        <v>232</v>
      </c>
      <c r="I255" t="s">
        <v>224</v>
      </c>
      <c r="J255">
        <v>64947.23</v>
      </c>
      <c r="K255" t="s">
        <v>68</v>
      </c>
      <c r="L255" t="s">
        <v>976</v>
      </c>
      <c r="M255" t="s">
        <v>975</v>
      </c>
      <c r="N255" t="s">
        <v>974</v>
      </c>
      <c r="O255" t="s">
        <v>973</v>
      </c>
      <c r="P255" t="s">
        <v>972</v>
      </c>
      <c r="Q255" t="s">
        <v>2894</v>
      </c>
      <c r="R255" t="s">
        <v>222</v>
      </c>
      <c r="S255" t="s">
        <v>278</v>
      </c>
      <c r="T255" t="s">
        <v>1155</v>
      </c>
      <c r="U255" t="s">
        <v>2893</v>
      </c>
      <c r="W255" t="s">
        <v>2892</v>
      </c>
      <c r="X255" t="s">
        <v>2891</v>
      </c>
    </row>
    <row r="256" spans="1:24" hidden="1" x14ac:dyDescent="0.25">
      <c r="A256">
        <v>95504</v>
      </c>
      <c r="B256">
        <v>242491</v>
      </c>
      <c r="C256" t="s">
        <v>202</v>
      </c>
      <c r="D256" t="s">
        <v>233</v>
      </c>
      <c r="E256">
        <v>999981731</v>
      </c>
      <c r="F256" t="s">
        <v>330</v>
      </c>
      <c r="G256" t="s">
        <v>329</v>
      </c>
      <c r="H256" t="s">
        <v>254</v>
      </c>
      <c r="I256" t="s">
        <v>224</v>
      </c>
      <c r="J256">
        <v>37610.5</v>
      </c>
      <c r="K256" t="s">
        <v>113</v>
      </c>
      <c r="L256" t="s">
        <v>328</v>
      </c>
      <c r="M256" t="s">
        <v>327</v>
      </c>
      <c r="N256">
        <v>51147</v>
      </c>
      <c r="O256" t="s">
        <v>326</v>
      </c>
      <c r="P256" t="s">
        <v>325</v>
      </c>
      <c r="Q256" t="s">
        <v>2890</v>
      </c>
      <c r="R256" t="s">
        <v>222</v>
      </c>
      <c r="S256" t="s">
        <v>234</v>
      </c>
      <c r="T256" t="s">
        <v>493</v>
      </c>
      <c r="U256" t="s">
        <v>947</v>
      </c>
      <c r="W256" t="s">
        <v>1689</v>
      </c>
      <c r="X256" t="s">
        <v>1688</v>
      </c>
    </row>
    <row r="257" spans="1:24" hidden="1" x14ac:dyDescent="0.25">
      <c r="A257">
        <v>95504</v>
      </c>
      <c r="B257">
        <v>242491</v>
      </c>
      <c r="C257" t="s">
        <v>202</v>
      </c>
      <c r="D257" t="s">
        <v>233</v>
      </c>
      <c r="E257">
        <v>999954862</v>
      </c>
      <c r="F257" t="s">
        <v>1564</v>
      </c>
      <c r="G257" t="s">
        <v>1563</v>
      </c>
      <c r="H257" t="s">
        <v>232</v>
      </c>
      <c r="I257" t="s">
        <v>224</v>
      </c>
      <c r="J257">
        <v>78013.7</v>
      </c>
      <c r="K257" t="s">
        <v>46</v>
      </c>
      <c r="L257" t="s">
        <v>1562</v>
      </c>
      <c r="M257" t="s">
        <v>1343</v>
      </c>
      <c r="N257">
        <v>78990</v>
      </c>
      <c r="O257" t="s">
        <v>851</v>
      </c>
      <c r="P257" t="s">
        <v>1561</v>
      </c>
      <c r="Q257" t="s">
        <v>2889</v>
      </c>
      <c r="R257" t="s">
        <v>222</v>
      </c>
      <c r="S257" t="s">
        <v>234</v>
      </c>
      <c r="T257" t="s">
        <v>761</v>
      </c>
      <c r="U257" t="s">
        <v>2888</v>
      </c>
      <c r="W257" t="s">
        <v>2887</v>
      </c>
      <c r="X257" t="s">
        <v>2886</v>
      </c>
    </row>
    <row r="258" spans="1:24" hidden="1" x14ac:dyDescent="0.25">
      <c r="A258">
        <v>95504</v>
      </c>
      <c r="B258">
        <v>242491</v>
      </c>
      <c r="C258" t="s">
        <v>202</v>
      </c>
      <c r="D258" t="s">
        <v>233</v>
      </c>
      <c r="E258">
        <v>999957675</v>
      </c>
      <c r="F258" t="s">
        <v>1595</v>
      </c>
      <c r="G258" t="s">
        <v>1594</v>
      </c>
      <c r="H258" t="s">
        <v>232</v>
      </c>
      <c r="I258" t="s">
        <v>224</v>
      </c>
      <c r="J258">
        <v>63070</v>
      </c>
      <c r="K258" t="s">
        <v>46</v>
      </c>
      <c r="L258" t="s">
        <v>1593</v>
      </c>
      <c r="M258" t="s">
        <v>345</v>
      </c>
      <c r="N258">
        <v>75008</v>
      </c>
      <c r="O258" t="s">
        <v>1592</v>
      </c>
      <c r="P258" t="s">
        <v>1591</v>
      </c>
      <c r="Q258" t="s">
        <v>2885</v>
      </c>
      <c r="R258" t="s">
        <v>222</v>
      </c>
      <c r="S258" t="s">
        <v>278</v>
      </c>
      <c r="T258" t="s">
        <v>489</v>
      </c>
      <c r="U258" t="s">
        <v>1590</v>
      </c>
      <c r="W258" t="s">
        <v>1833</v>
      </c>
      <c r="X258" t="s">
        <v>1832</v>
      </c>
    </row>
    <row r="259" spans="1:24" hidden="1" x14ac:dyDescent="0.25">
      <c r="A259">
        <v>95504</v>
      </c>
      <c r="B259">
        <v>242491</v>
      </c>
      <c r="C259" t="s">
        <v>202</v>
      </c>
      <c r="D259" t="s">
        <v>233</v>
      </c>
      <c r="E259">
        <v>984396353</v>
      </c>
      <c r="F259" t="s">
        <v>2191</v>
      </c>
      <c r="G259" t="s">
        <v>393</v>
      </c>
      <c r="H259" t="s">
        <v>232</v>
      </c>
      <c r="I259" t="s">
        <v>224</v>
      </c>
      <c r="J259">
        <v>49169.599999999999</v>
      </c>
      <c r="K259" t="s">
        <v>68</v>
      </c>
      <c r="L259" t="s">
        <v>2190</v>
      </c>
      <c r="M259" t="s">
        <v>347</v>
      </c>
      <c r="N259" t="s">
        <v>2189</v>
      </c>
      <c r="Q259" t="s">
        <v>2884</v>
      </c>
      <c r="R259" t="s">
        <v>222</v>
      </c>
      <c r="S259" t="s">
        <v>234</v>
      </c>
      <c r="T259" t="s">
        <v>866</v>
      </c>
      <c r="U259" t="s">
        <v>2188</v>
      </c>
      <c r="W259">
        <v>441580855911</v>
      </c>
    </row>
    <row r="260" spans="1:24" hidden="1" x14ac:dyDescent="0.25">
      <c r="A260">
        <v>95504</v>
      </c>
      <c r="B260">
        <v>242491</v>
      </c>
      <c r="C260" t="s">
        <v>202</v>
      </c>
      <c r="D260" t="s">
        <v>226</v>
      </c>
      <c r="E260">
        <v>999954668</v>
      </c>
      <c r="F260" t="s">
        <v>208</v>
      </c>
      <c r="G260" t="s">
        <v>2830</v>
      </c>
      <c r="H260" t="s">
        <v>232</v>
      </c>
      <c r="I260" t="s">
        <v>224</v>
      </c>
      <c r="J260">
        <v>253263.49</v>
      </c>
      <c r="K260" t="s">
        <v>46</v>
      </c>
      <c r="L260" t="s">
        <v>2829</v>
      </c>
      <c r="M260" t="s">
        <v>944</v>
      </c>
      <c r="N260">
        <v>92100</v>
      </c>
      <c r="O260" t="s">
        <v>2828</v>
      </c>
      <c r="P260" t="s">
        <v>2827</v>
      </c>
      <c r="Q260" t="s">
        <v>2883</v>
      </c>
      <c r="R260" t="s">
        <v>222</v>
      </c>
      <c r="S260" t="s">
        <v>234</v>
      </c>
      <c r="T260" t="s">
        <v>288</v>
      </c>
      <c r="U260" t="s">
        <v>2365</v>
      </c>
      <c r="W260" t="s">
        <v>2882</v>
      </c>
      <c r="X260" t="s">
        <v>2881</v>
      </c>
    </row>
    <row r="261" spans="1:24" hidden="1" x14ac:dyDescent="0.25">
      <c r="A261">
        <v>95504</v>
      </c>
      <c r="B261">
        <v>242491</v>
      </c>
      <c r="C261" t="s">
        <v>202</v>
      </c>
      <c r="D261" t="s">
        <v>233</v>
      </c>
      <c r="E261">
        <v>999699558</v>
      </c>
      <c r="F261" t="s">
        <v>1583</v>
      </c>
      <c r="G261" t="s">
        <v>1582</v>
      </c>
      <c r="H261" t="s">
        <v>232</v>
      </c>
      <c r="I261" t="s">
        <v>224</v>
      </c>
      <c r="J261">
        <v>113713</v>
      </c>
      <c r="K261" t="s">
        <v>57</v>
      </c>
      <c r="L261" t="s">
        <v>1581</v>
      </c>
      <c r="M261" t="s">
        <v>260</v>
      </c>
      <c r="N261">
        <v>28022</v>
      </c>
      <c r="O261" t="s">
        <v>1580</v>
      </c>
      <c r="P261" t="s">
        <v>1579</v>
      </c>
      <c r="Q261" t="s">
        <v>2880</v>
      </c>
      <c r="R261" t="s">
        <v>222</v>
      </c>
      <c r="S261" t="s">
        <v>234</v>
      </c>
      <c r="T261" t="s">
        <v>1493</v>
      </c>
      <c r="U261" t="s">
        <v>2029</v>
      </c>
      <c r="W261" t="s">
        <v>2879</v>
      </c>
      <c r="X261" t="s">
        <v>2878</v>
      </c>
    </row>
    <row r="262" spans="1:24" hidden="1" x14ac:dyDescent="0.25">
      <c r="A262">
        <v>95504</v>
      </c>
      <c r="B262">
        <v>242491</v>
      </c>
      <c r="C262" t="s">
        <v>202</v>
      </c>
      <c r="D262" t="s">
        <v>233</v>
      </c>
      <c r="E262">
        <v>999583546</v>
      </c>
      <c r="F262" t="s">
        <v>117</v>
      </c>
      <c r="G262" t="s">
        <v>1548</v>
      </c>
      <c r="H262" t="s">
        <v>254</v>
      </c>
      <c r="I262" t="s">
        <v>224</v>
      </c>
      <c r="J262">
        <v>51363</v>
      </c>
      <c r="K262" t="s">
        <v>57</v>
      </c>
      <c r="L262" t="s">
        <v>1547</v>
      </c>
      <c r="M262" t="s">
        <v>1546</v>
      </c>
      <c r="N262">
        <v>28850</v>
      </c>
      <c r="O262" t="s">
        <v>1545</v>
      </c>
      <c r="P262" t="s">
        <v>1544</v>
      </c>
      <c r="Q262" t="s">
        <v>2877</v>
      </c>
      <c r="R262" t="s">
        <v>222</v>
      </c>
      <c r="S262" t="s">
        <v>278</v>
      </c>
      <c r="T262" t="s">
        <v>1783</v>
      </c>
      <c r="U262" t="s">
        <v>1782</v>
      </c>
      <c r="W262" t="s">
        <v>2876</v>
      </c>
      <c r="X262">
        <v>34915201612</v>
      </c>
    </row>
    <row r="263" spans="1:24" hidden="1" x14ac:dyDescent="0.25">
      <c r="A263">
        <v>95504</v>
      </c>
      <c r="B263">
        <v>242491</v>
      </c>
      <c r="C263" t="s">
        <v>202</v>
      </c>
      <c r="D263" t="s">
        <v>233</v>
      </c>
      <c r="E263">
        <v>998092753</v>
      </c>
      <c r="F263" t="s">
        <v>1818</v>
      </c>
      <c r="G263" t="s">
        <v>1817</v>
      </c>
      <c r="H263" t="s">
        <v>254</v>
      </c>
      <c r="I263" t="s">
        <v>224</v>
      </c>
      <c r="J263">
        <v>45475</v>
      </c>
      <c r="K263" t="s">
        <v>95</v>
      </c>
      <c r="L263" t="s">
        <v>1816</v>
      </c>
      <c r="M263" t="s">
        <v>443</v>
      </c>
      <c r="N263" t="s">
        <v>1815</v>
      </c>
      <c r="O263" t="s">
        <v>1814</v>
      </c>
      <c r="Q263" t="s">
        <v>2875</v>
      </c>
      <c r="R263" t="s">
        <v>222</v>
      </c>
      <c r="S263" t="s">
        <v>234</v>
      </c>
      <c r="T263" t="s">
        <v>1325</v>
      </c>
      <c r="U263" t="s">
        <v>2874</v>
      </c>
      <c r="W263" t="s">
        <v>2873</v>
      </c>
      <c r="X263" t="s">
        <v>2873</v>
      </c>
    </row>
    <row r="264" spans="1:24" hidden="1" x14ac:dyDescent="0.25">
      <c r="A264">
        <v>86712</v>
      </c>
      <c r="B264">
        <v>218081</v>
      </c>
      <c r="C264" t="s">
        <v>88</v>
      </c>
      <c r="D264" t="s">
        <v>233</v>
      </c>
      <c r="E264">
        <v>999975232</v>
      </c>
      <c r="F264" t="s">
        <v>1132</v>
      </c>
      <c r="G264" t="s">
        <v>1131</v>
      </c>
      <c r="H264" t="s">
        <v>232</v>
      </c>
      <c r="I264" t="s">
        <v>224</v>
      </c>
      <c r="J264">
        <v>739000</v>
      </c>
      <c r="K264" t="s">
        <v>126</v>
      </c>
      <c r="L264" t="s">
        <v>1130</v>
      </c>
      <c r="M264" t="s">
        <v>411</v>
      </c>
      <c r="N264">
        <v>11527</v>
      </c>
      <c r="O264" t="s">
        <v>1129</v>
      </c>
      <c r="P264" t="s">
        <v>1128</v>
      </c>
      <c r="Q264" t="s">
        <v>2789</v>
      </c>
      <c r="R264" t="s">
        <v>222</v>
      </c>
      <c r="S264" t="s">
        <v>234</v>
      </c>
      <c r="T264" t="s">
        <v>1127</v>
      </c>
      <c r="U264" t="s">
        <v>1126</v>
      </c>
      <c r="W264" t="s">
        <v>2788</v>
      </c>
      <c r="X264" t="s">
        <v>2141</v>
      </c>
    </row>
    <row r="265" spans="1:24" hidden="1" x14ac:dyDescent="0.25">
      <c r="A265">
        <v>86712</v>
      </c>
      <c r="B265">
        <v>218081</v>
      </c>
      <c r="C265" t="s">
        <v>88</v>
      </c>
      <c r="D265" t="s">
        <v>233</v>
      </c>
      <c r="E265">
        <v>999969315</v>
      </c>
      <c r="F265" t="s">
        <v>1880</v>
      </c>
      <c r="G265" t="s">
        <v>1879</v>
      </c>
      <c r="H265" t="s">
        <v>232</v>
      </c>
      <c r="I265" t="s">
        <v>224</v>
      </c>
      <c r="J265">
        <v>2854411.5</v>
      </c>
      <c r="K265" t="s">
        <v>364</v>
      </c>
      <c r="L265" t="s">
        <v>1878</v>
      </c>
      <c r="M265" t="s">
        <v>1877</v>
      </c>
      <c r="N265">
        <v>70100</v>
      </c>
      <c r="O265" t="s">
        <v>1876</v>
      </c>
      <c r="P265" t="s">
        <v>1875</v>
      </c>
      <c r="Q265" t="s">
        <v>2787</v>
      </c>
      <c r="R265" t="s">
        <v>222</v>
      </c>
      <c r="S265" t="s">
        <v>278</v>
      </c>
      <c r="T265" t="s">
        <v>1282</v>
      </c>
      <c r="U265" t="s">
        <v>2398</v>
      </c>
      <c r="W265" t="s">
        <v>2786</v>
      </c>
      <c r="X265" t="s">
        <v>2785</v>
      </c>
    </row>
    <row r="266" spans="1:24" hidden="1" x14ac:dyDescent="0.25">
      <c r="A266">
        <v>86712</v>
      </c>
      <c r="B266">
        <v>218081</v>
      </c>
      <c r="C266" t="s">
        <v>88</v>
      </c>
      <c r="D266" t="s">
        <v>233</v>
      </c>
      <c r="E266">
        <v>999795394</v>
      </c>
      <c r="F266" t="s">
        <v>1051</v>
      </c>
      <c r="G266" t="s">
        <v>1050</v>
      </c>
      <c r="H266" t="s">
        <v>232</v>
      </c>
      <c r="I266" t="s">
        <v>224</v>
      </c>
      <c r="J266">
        <v>750818</v>
      </c>
      <c r="K266" t="s">
        <v>57</v>
      </c>
      <c r="L266" t="s">
        <v>1049</v>
      </c>
      <c r="M266" t="s">
        <v>1043</v>
      </c>
      <c r="N266">
        <v>39011</v>
      </c>
      <c r="O266" t="s">
        <v>1048</v>
      </c>
      <c r="P266" t="s">
        <v>1047</v>
      </c>
      <c r="Q266" t="s">
        <v>2784</v>
      </c>
      <c r="R266" t="s">
        <v>222</v>
      </c>
      <c r="S266" t="s">
        <v>234</v>
      </c>
      <c r="T266" t="s">
        <v>967</v>
      </c>
      <c r="U266" t="s">
        <v>2783</v>
      </c>
      <c r="W266" t="s">
        <v>1683</v>
      </c>
      <c r="X266" t="s">
        <v>1682</v>
      </c>
    </row>
    <row r="267" spans="1:24" hidden="1" x14ac:dyDescent="0.25">
      <c r="A267">
        <v>86712</v>
      </c>
      <c r="B267">
        <v>218081</v>
      </c>
      <c r="C267" t="s">
        <v>88</v>
      </c>
      <c r="D267" t="s">
        <v>233</v>
      </c>
      <c r="E267">
        <v>999527383</v>
      </c>
      <c r="F267" t="s">
        <v>2782</v>
      </c>
      <c r="G267" t="s">
        <v>1261</v>
      </c>
      <c r="H267" t="s">
        <v>232</v>
      </c>
      <c r="I267" t="s">
        <v>224</v>
      </c>
      <c r="J267">
        <v>203000</v>
      </c>
      <c r="K267" t="s">
        <v>401</v>
      </c>
      <c r="L267" t="s">
        <v>2781</v>
      </c>
      <c r="M267" t="s">
        <v>1038</v>
      </c>
      <c r="N267">
        <v>12618</v>
      </c>
      <c r="O267" t="s">
        <v>2780</v>
      </c>
      <c r="Q267" t="s">
        <v>2779</v>
      </c>
      <c r="R267" t="s">
        <v>222</v>
      </c>
      <c r="S267" t="s">
        <v>234</v>
      </c>
      <c r="T267" t="s">
        <v>2778</v>
      </c>
      <c r="U267" t="s">
        <v>2777</v>
      </c>
      <c r="W267" t="s">
        <v>2776</v>
      </c>
      <c r="X267" t="s">
        <v>2776</v>
      </c>
    </row>
    <row r="268" spans="1:24" hidden="1" x14ac:dyDescent="0.25">
      <c r="A268">
        <v>86712</v>
      </c>
      <c r="B268">
        <v>218081</v>
      </c>
      <c r="C268" t="s">
        <v>88</v>
      </c>
      <c r="D268" t="s">
        <v>233</v>
      </c>
      <c r="E268">
        <v>999951079</v>
      </c>
      <c r="F268" t="s">
        <v>728</v>
      </c>
      <c r="G268" t="s">
        <v>727</v>
      </c>
      <c r="H268" t="s">
        <v>232</v>
      </c>
      <c r="I268" t="s">
        <v>224</v>
      </c>
      <c r="J268">
        <v>182300</v>
      </c>
      <c r="K268" t="s">
        <v>95</v>
      </c>
      <c r="L268" t="s">
        <v>726</v>
      </c>
      <c r="M268" t="s">
        <v>443</v>
      </c>
      <c r="N268" t="s">
        <v>725</v>
      </c>
      <c r="O268" t="s">
        <v>724</v>
      </c>
      <c r="P268" t="s">
        <v>723</v>
      </c>
      <c r="Q268" t="s">
        <v>2775</v>
      </c>
      <c r="R268" t="s">
        <v>222</v>
      </c>
      <c r="S268" t="s">
        <v>278</v>
      </c>
      <c r="T268" t="s">
        <v>722</v>
      </c>
      <c r="U268" t="s">
        <v>2774</v>
      </c>
      <c r="W268">
        <v>48226995170</v>
      </c>
      <c r="X268">
        <v>48228579986</v>
      </c>
    </row>
    <row r="269" spans="1:24" hidden="1" x14ac:dyDescent="0.25">
      <c r="A269">
        <v>86712</v>
      </c>
      <c r="B269">
        <v>218081</v>
      </c>
      <c r="C269" t="s">
        <v>88</v>
      </c>
      <c r="D269" t="s">
        <v>233</v>
      </c>
      <c r="E269">
        <v>999760280</v>
      </c>
      <c r="F269" t="s">
        <v>2638</v>
      </c>
      <c r="G269" t="s">
        <v>2637</v>
      </c>
      <c r="H269" t="s">
        <v>232</v>
      </c>
      <c r="I269" t="s">
        <v>224</v>
      </c>
      <c r="J269">
        <v>96684</v>
      </c>
      <c r="K269" t="s">
        <v>249</v>
      </c>
      <c r="L269" t="s">
        <v>2636</v>
      </c>
      <c r="M269" t="s">
        <v>1307</v>
      </c>
      <c r="N269">
        <v>6041</v>
      </c>
      <c r="O269" t="s">
        <v>2635</v>
      </c>
      <c r="P269" t="s">
        <v>2634</v>
      </c>
      <c r="Q269" t="s">
        <v>2773</v>
      </c>
      <c r="R269" t="s">
        <v>222</v>
      </c>
      <c r="S269" t="s">
        <v>234</v>
      </c>
      <c r="T269" t="s">
        <v>478</v>
      </c>
      <c r="U269" t="s">
        <v>2772</v>
      </c>
      <c r="W269" t="s">
        <v>2771</v>
      </c>
      <c r="X269" t="s">
        <v>2770</v>
      </c>
    </row>
    <row r="270" spans="1:24" hidden="1" x14ac:dyDescent="0.25">
      <c r="A270">
        <v>86712</v>
      </c>
      <c r="B270">
        <v>218081</v>
      </c>
      <c r="C270" t="s">
        <v>88</v>
      </c>
      <c r="D270" t="s">
        <v>233</v>
      </c>
      <c r="E270">
        <v>999524182</v>
      </c>
      <c r="F270" t="s">
        <v>2769</v>
      </c>
      <c r="G270" t="s">
        <v>2768</v>
      </c>
      <c r="H270" t="s">
        <v>232</v>
      </c>
      <c r="I270" t="s">
        <v>224</v>
      </c>
      <c r="J270">
        <v>194200</v>
      </c>
      <c r="K270" t="s">
        <v>229</v>
      </c>
      <c r="L270" t="s">
        <v>2767</v>
      </c>
      <c r="M270" t="s">
        <v>1640</v>
      </c>
      <c r="N270">
        <v>13975</v>
      </c>
      <c r="O270" t="s">
        <v>2766</v>
      </c>
      <c r="Q270" t="s">
        <v>2765</v>
      </c>
      <c r="R270" t="s">
        <v>222</v>
      </c>
      <c r="S270" t="s">
        <v>278</v>
      </c>
      <c r="T270" t="s">
        <v>314</v>
      </c>
      <c r="U270" t="s">
        <v>2764</v>
      </c>
      <c r="W270" t="s">
        <v>2763</v>
      </c>
      <c r="X270" t="s">
        <v>2762</v>
      </c>
    </row>
    <row r="271" spans="1:24" hidden="1" x14ac:dyDescent="0.25">
      <c r="A271">
        <v>86712</v>
      </c>
      <c r="B271">
        <v>218081</v>
      </c>
      <c r="C271" t="s">
        <v>88</v>
      </c>
      <c r="D271" t="s">
        <v>233</v>
      </c>
      <c r="E271">
        <v>999994438</v>
      </c>
      <c r="F271" t="s">
        <v>1258</v>
      </c>
      <c r="G271" t="s">
        <v>1257</v>
      </c>
      <c r="H271" t="s">
        <v>254</v>
      </c>
      <c r="I271" t="s">
        <v>224</v>
      </c>
      <c r="J271">
        <v>1104674</v>
      </c>
      <c r="K271" t="s">
        <v>46</v>
      </c>
      <c r="L271" t="s">
        <v>1256</v>
      </c>
      <c r="M271" t="s">
        <v>304</v>
      </c>
      <c r="N271">
        <v>91120</v>
      </c>
      <c r="O271" t="s">
        <v>1255</v>
      </c>
      <c r="P271" t="s">
        <v>1254</v>
      </c>
      <c r="Q271" t="s">
        <v>2761</v>
      </c>
      <c r="R271" t="s">
        <v>222</v>
      </c>
      <c r="S271" t="s">
        <v>234</v>
      </c>
      <c r="T271" t="s">
        <v>1086</v>
      </c>
      <c r="U271" t="s">
        <v>2028</v>
      </c>
      <c r="W271" t="s">
        <v>2760</v>
      </c>
      <c r="X271" t="s">
        <v>2633</v>
      </c>
    </row>
    <row r="272" spans="1:24" hidden="1" x14ac:dyDescent="0.25">
      <c r="A272">
        <v>86712</v>
      </c>
      <c r="B272">
        <v>218081</v>
      </c>
      <c r="C272" t="s">
        <v>88</v>
      </c>
      <c r="D272" t="s">
        <v>233</v>
      </c>
      <c r="E272">
        <v>999884052</v>
      </c>
      <c r="F272" t="s">
        <v>1377</v>
      </c>
      <c r="G272" t="s">
        <v>1376</v>
      </c>
      <c r="H272" t="s">
        <v>225</v>
      </c>
      <c r="I272" t="s">
        <v>224</v>
      </c>
      <c r="J272">
        <v>462000</v>
      </c>
      <c r="K272" t="s">
        <v>95</v>
      </c>
      <c r="L272" t="s">
        <v>1375</v>
      </c>
      <c r="M272" t="s">
        <v>443</v>
      </c>
      <c r="N272" t="s">
        <v>1374</v>
      </c>
      <c r="O272" t="s">
        <v>1373</v>
      </c>
      <c r="P272" t="s">
        <v>1372</v>
      </c>
      <c r="Q272" t="s">
        <v>2759</v>
      </c>
      <c r="R272" t="s">
        <v>222</v>
      </c>
      <c r="S272" t="s">
        <v>221</v>
      </c>
      <c r="T272" t="s">
        <v>1390</v>
      </c>
      <c r="U272" t="s">
        <v>2758</v>
      </c>
      <c r="W272" t="s">
        <v>2757</v>
      </c>
      <c r="X272" t="s">
        <v>2756</v>
      </c>
    </row>
    <row r="273" spans="1:24" hidden="1" x14ac:dyDescent="0.25">
      <c r="A273">
        <v>86712</v>
      </c>
      <c r="B273">
        <v>218081</v>
      </c>
      <c r="C273" t="s">
        <v>88</v>
      </c>
      <c r="D273" t="s">
        <v>226</v>
      </c>
      <c r="E273">
        <v>999549984</v>
      </c>
      <c r="F273" t="s">
        <v>94</v>
      </c>
      <c r="G273" t="s">
        <v>1210</v>
      </c>
      <c r="H273" t="s">
        <v>254</v>
      </c>
      <c r="I273" t="s">
        <v>224</v>
      </c>
      <c r="J273">
        <v>2782283</v>
      </c>
      <c r="K273" t="s">
        <v>95</v>
      </c>
      <c r="L273" t="s">
        <v>1209</v>
      </c>
      <c r="M273" t="s">
        <v>558</v>
      </c>
      <c r="N273" t="s">
        <v>1208</v>
      </c>
      <c r="O273" t="s">
        <v>1207</v>
      </c>
      <c r="P273" t="s">
        <v>1206</v>
      </c>
      <c r="Q273" t="s">
        <v>2755</v>
      </c>
      <c r="R273" t="s">
        <v>222</v>
      </c>
      <c r="S273" t="s">
        <v>227</v>
      </c>
      <c r="T273" t="s">
        <v>2367</v>
      </c>
      <c r="U273" t="s">
        <v>2754</v>
      </c>
      <c r="W273" t="s">
        <v>2753</v>
      </c>
      <c r="X273" t="s">
        <v>2752</v>
      </c>
    </row>
    <row r="274" spans="1:24" hidden="1" x14ac:dyDescent="0.25">
      <c r="A274">
        <v>86712</v>
      </c>
      <c r="B274">
        <v>218081</v>
      </c>
      <c r="C274" t="s">
        <v>88</v>
      </c>
      <c r="D274" t="s">
        <v>233</v>
      </c>
      <c r="E274">
        <v>999969509</v>
      </c>
      <c r="F274" t="s">
        <v>1066</v>
      </c>
      <c r="G274" t="s">
        <v>1065</v>
      </c>
      <c r="H274" t="s">
        <v>232</v>
      </c>
      <c r="I274" t="s">
        <v>224</v>
      </c>
      <c r="J274">
        <v>463600</v>
      </c>
      <c r="K274" t="s">
        <v>95</v>
      </c>
      <c r="L274" t="s">
        <v>1064</v>
      </c>
      <c r="M274" t="s">
        <v>1057</v>
      </c>
      <c r="N274" t="s">
        <v>1063</v>
      </c>
      <c r="O274" t="s">
        <v>1062</v>
      </c>
      <c r="P274" t="s">
        <v>1061</v>
      </c>
      <c r="Q274" t="s">
        <v>2751</v>
      </c>
      <c r="R274" t="s">
        <v>222</v>
      </c>
      <c r="S274" t="s">
        <v>234</v>
      </c>
      <c r="T274" t="s">
        <v>1005</v>
      </c>
      <c r="U274" t="s">
        <v>1060</v>
      </c>
      <c r="W274" t="s">
        <v>1475</v>
      </c>
      <c r="X274" t="s">
        <v>1474</v>
      </c>
    </row>
    <row r="275" spans="1:24" hidden="1" x14ac:dyDescent="0.25">
      <c r="A275">
        <v>86712</v>
      </c>
      <c r="B275">
        <v>218081</v>
      </c>
      <c r="C275" t="s">
        <v>88</v>
      </c>
      <c r="D275" t="s">
        <v>233</v>
      </c>
      <c r="E275">
        <v>999753490</v>
      </c>
      <c r="F275" t="s">
        <v>1553</v>
      </c>
      <c r="G275" t="s">
        <v>1330</v>
      </c>
      <c r="H275" t="s">
        <v>232</v>
      </c>
      <c r="I275" t="s">
        <v>224</v>
      </c>
      <c r="J275">
        <v>709600</v>
      </c>
      <c r="K275" t="s">
        <v>458</v>
      </c>
      <c r="L275" t="s">
        <v>1552</v>
      </c>
      <c r="M275" t="s">
        <v>568</v>
      </c>
      <c r="N275">
        <v>6510</v>
      </c>
      <c r="O275" t="s">
        <v>1551</v>
      </c>
      <c r="Q275" t="s">
        <v>2750</v>
      </c>
      <c r="R275" t="s">
        <v>222</v>
      </c>
      <c r="S275" t="s">
        <v>234</v>
      </c>
      <c r="T275" t="s">
        <v>855</v>
      </c>
      <c r="U275" t="s">
        <v>2749</v>
      </c>
      <c r="W275" t="s">
        <v>2748</v>
      </c>
      <c r="X275" t="s">
        <v>2747</v>
      </c>
    </row>
    <row r="276" spans="1:24" hidden="1" x14ac:dyDescent="0.25">
      <c r="A276">
        <v>86712</v>
      </c>
      <c r="B276">
        <v>218081</v>
      </c>
      <c r="C276" t="s">
        <v>88</v>
      </c>
      <c r="D276" t="s">
        <v>233</v>
      </c>
      <c r="E276">
        <v>999901706</v>
      </c>
      <c r="F276" t="s">
        <v>539</v>
      </c>
      <c r="G276" t="s">
        <v>538</v>
      </c>
      <c r="H276" t="s">
        <v>254</v>
      </c>
      <c r="I276" t="s">
        <v>224</v>
      </c>
      <c r="J276">
        <v>1348761</v>
      </c>
      <c r="K276" t="s">
        <v>223</v>
      </c>
      <c r="L276" t="s">
        <v>537</v>
      </c>
      <c r="M276" t="s">
        <v>505</v>
      </c>
      <c r="N276" t="s">
        <v>536</v>
      </c>
      <c r="O276" t="s">
        <v>535</v>
      </c>
      <c r="P276" t="s">
        <v>534</v>
      </c>
      <c r="Q276" t="s">
        <v>2746</v>
      </c>
      <c r="R276" t="s">
        <v>222</v>
      </c>
      <c r="S276" t="s">
        <v>278</v>
      </c>
      <c r="T276" t="s">
        <v>1576</v>
      </c>
      <c r="U276" t="s">
        <v>1672</v>
      </c>
      <c r="W276" t="s">
        <v>2745</v>
      </c>
      <c r="X276" t="s">
        <v>2744</v>
      </c>
    </row>
    <row r="277" spans="1:24" hidden="1" x14ac:dyDescent="0.25">
      <c r="A277">
        <v>86712</v>
      </c>
      <c r="B277">
        <v>218081</v>
      </c>
      <c r="C277" t="s">
        <v>88</v>
      </c>
      <c r="D277" t="s">
        <v>233</v>
      </c>
      <c r="E277">
        <v>999456573</v>
      </c>
      <c r="F277" t="s">
        <v>1705</v>
      </c>
      <c r="G277" t="s">
        <v>1704</v>
      </c>
      <c r="H277" t="s">
        <v>232</v>
      </c>
      <c r="I277" t="s">
        <v>224</v>
      </c>
      <c r="J277">
        <v>1007000.5</v>
      </c>
      <c r="K277" t="s">
        <v>458</v>
      </c>
      <c r="L277" t="s">
        <v>1703</v>
      </c>
      <c r="M277" t="s">
        <v>1702</v>
      </c>
      <c r="N277">
        <v>6172</v>
      </c>
      <c r="P277" t="s">
        <v>1701</v>
      </c>
      <c r="Q277" t="s">
        <v>2743</v>
      </c>
      <c r="R277" t="s">
        <v>222</v>
      </c>
      <c r="S277" t="s">
        <v>234</v>
      </c>
      <c r="T277" t="s">
        <v>2150</v>
      </c>
      <c r="U277" t="s">
        <v>2742</v>
      </c>
      <c r="W277" t="s">
        <v>2741</v>
      </c>
      <c r="X277">
        <v>903123545205</v>
      </c>
    </row>
    <row r="278" spans="1:24" hidden="1" x14ac:dyDescent="0.25">
      <c r="A278">
        <v>92513</v>
      </c>
      <c r="B278">
        <v>218223</v>
      </c>
      <c r="C278" t="s">
        <v>60</v>
      </c>
      <c r="D278" t="s">
        <v>233</v>
      </c>
      <c r="E278">
        <v>999989491</v>
      </c>
      <c r="F278" t="s">
        <v>888</v>
      </c>
      <c r="G278" t="s">
        <v>887</v>
      </c>
      <c r="H278" t="s">
        <v>239</v>
      </c>
      <c r="I278" t="s">
        <v>224</v>
      </c>
      <c r="K278" t="s">
        <v>35</v>
      </c>
      <c r="L278" t="s">
        <v>886</v>
      </c>
      <c r="M278" t="s">
        <v>379</v>
      </c>
      <c r="N278">
        <v>16154</v>
      </c>
      <c r="O278" t="s">
        <v>885</v>
      </c>
      <c r="Q278" t="s">
        <v>2740</v>
      </c>
      <c r="R278" t="s">
        <v>222</v>
      </c>
      <c r="S278" t="s">
        <v>234</v>
      </c>
      <c r="T278" t="s">
        <v>884</v>
      </c>
      <c r="U278" t="s">
        <v>883</v>
      </c>
      <c r="W278">
        <v>390650272266</v>
      </c>
      <c r="X278">
        <v>390650275730</v>
      </c>
    </row>
    <row r="279" spans="1:24" hidden="1" x14ac:dyDescent="0.25">
      <c r="A279">
        <v>92513</v>
      </c>
      <c r="B279">
        <v>218223</v>
      </c>
      <c r="C279" t="s">
        <v>60</v>
      </c>
      <c r="D279" t="s">
        <v>233</v>
      </c>
      <c r="E279">
        <v>998556607</v>
      </c>
      <c r="F279" t="s">
        <v>2739</v>
      </c>
      <c r="G279" t="s">
        <v>2738</v>
      </c>
      <c r="H279" t="s">
        <v>232</v>
      </c>
      <c r="I279" t="s">
        <v>224</v>
      </c>
      <c r="K279" t="s">
        <v>285</v>
      </c>
      <c r="L279" t="s">
        <v>2737</v>
      </c>
      <c r="M279" t="s">
        <v>2736</v>
      </c>
      <c r="N279" t="s">
        <v>490</v>
      </c>
      <c r="O279" t="s">
        <v>2735</v>
      </c>
      <c r="Q279" t="s">
        <v>2734</v>
      </c>
      <c r="R279" t="s">
        <v>222</v>
      </c>
      <c r="S279" t="s">
        <v>234</v>
      </c>
      <c r="T279" t="s">
        <v>279</v>
      </c>
      <c r="U279" t="s">
        <v>1409</v>
      </c>
      <c r="W279" t="s">
        <v>2733</v>
      </c>
      <c r="X279" t="s">
        <v>2732</v>
      </c>
    </row>
    <row r="280" spans="1:24" hidden="1" x14ac:dyDescent="0.25">
      <c r="A280">
        <v>92513</v>
      </c>
      <c r="B280">
        <v>218223</v>
      </c>
      <c r="C280" t="s">
        <v>60</v>
      </c>
      <c r="D280" t="s">
        <v>233</v>
      </c>
      <c r="E280">
        <v>999949721</v>
      </c>
      <c r="F280" t="s">
        <v>882</v>
      </c>
      <c r="G280" t="s">
        <v>881</v>
      </c>
      <c r="H280" t="s">
        <v>232</v>
      </c>
      <c r="I280" t="s">
        <v>224</v>
      </c>
      <c r="J280">
        <v>247707.5</v>
      </c>
      <c r="K280" t="s">
        <v>35</v>
      </c>
      <c r="L280" t="s">
        <v>880</v>
      </c>
      <c r="M280" t="s">
        <v>308</v>
      </c>
      <c r="N280">
        <v>131</v>
      </c>
      <c r="O280" t="s">
        <v>879</v>
      </c>
      <c r="Q280" t="s">
        <v>2731</v>
      </c>
      <c r="R280" t="s">
        <v>222</v>
      </c>
      <c r="S280" t="s">
        <v>234</v>
      </c>
      <c r="T280" t="s">
        <v>1009</v>
      </c>
      <c r="U280" t="s">
        <v>572</v>
      </c>
      <c r="W280">
        <v>390650274632</v>
      </c>
    </row>
    <row r="281" spans="1:24" hidden="1" x14ac:dyDescent="0.25">
      <c r="A281">
        <v>92513</v>
      </c>
      <c r="B281">
        <v>218223</v>
      </c>
      <c r="C281" t="s">
        <v>60</v>
      </c>
      <c r="D281" t="s">
        <v>233</v>
      </c>
      <c r="E281">
        <v>999959130</v>
      </c>
      <c r="F281" t="s">
        <v>85</v>
      </c>
      <c r="G281" t="s">
        <v>1041</v>
      </c>
      <c r="H281" t="s">
        <v>232</v>
      </c>
      <c r="I281" t="s">
        <v>224</v>
      </c>
      <c r="J281">
        <v>359405</v>
      </c>
      <c r="K281" t="s">
        <v>57</v>
      </c>
      <c r="L281" t="s">
        <v>1567</v>
      </c>
      <c r="M281" t="s">
        <v>856</v>
      </c>
      <c r="N281">
        <v>28108</v>
      </c>
      <c r="O281" t="s">
        <v>1566</v>
      </c>
      <c r="P281" t="s">
        <v>1565</v>
      </c>
      <c r="Q281" t="s">
        <v>2730</v>
      </c>
      <c r="R281" t="s">
        <v>222</v>
      </c>
      <c r="S281" t="s">
        <v>278</v>
      </c>
      <c r="T281" t="s">
        <v>1921</v>
      </c>
      <c r="U281" t="s">
        <v>2729</v>
      </c>
      <c r="W281" t="s">
        <v>2728</v>
      </c>
      <c r="X281" t="s">
        <v>2727</v>
      </c>
    </row>
    <row r="282" spans="1:24" hidden="1" x14ac:dyDescent="0.25">
      <c r="A282">
        <v>92513</v>
      </c>
      <c r="B282">
        <v>218223</v>
      </c>
      <c r="C282" t="s">
        <v>60</v>
      </c>
      <c r="D282" t="s">
        <v>233</v>
      </c>
      <c r="E282">
        <v>999651252</v>
      </c>
      <c r="F282" t="s">
        <v>617</v>
      </c>
      <c r="G282" t="s">
        <v>616</v>
      </c>
      <c r="H282" t="s">
        <v>254</v>
      </c>
      <c r="I282" t="s">
        <v>224</v>
      </c>
      <c r="J282">
        <v>252726.25</v>
      </c>
      <c r="K282" t="s">
        <v>238</v>
      </c>
      <c r="L282" t="s">
        <v>615</v>
      </c>
      <c r="M282" t="s">
        <v>389</v>
      </c>
      <c r="N282">
        <v>1111</v>
      </c>
      <c r="O282" t="s">
        <v>614</v>
      </c>
      <c r="P282" t="s">
        <v>613</v>
      </c>
      <c r="Q282" t="s">
        <v>2726</v>
      </c>
      <c r="R282" t="s">
        <v>222</v>
      </c>
      <c r="S282" t="s">
        <v>227</v>
      </c>
      <c r="T282" t="s">
        <v>1243</v>
      </c>
      <c r="U282" t="s">
        <v>2725</v>
      </c>
      <c r="W282" t="s">
        <v>2724</v>
      </c>
      <c r="X282" t="s">
        <v>2723</v>
      </c>
    </row>
    <row r="283" spans="1:24" hidden="1" x14ac:dyDescent="0.25">
      <c r="A283">
        <v>92513</v>
      </c>
      <c r="B283">
        <v>218223</v>
      </c>
      <c r="C283" t="s">
        <v>60</v>
      </c>
      <c r="D283" t="s">
        <v>226</v>
      </c>
      <c r="E283">
        <v>998887862</v>
      </c>
      <c r="F283" t="s">
        <v>67</v>
      </c>
      <c r="G283" t="s">
        <v>2722</v>
      </c>
      <c r="H283" t="s">
        <v>232</v>
      </c>
      <c r="I283" t="s">
        <v>224</v>
      </c>
      <c r="J283">
        <v>665427</v>
      </c>
      <c r="K283" t="s">
        <v>68</v>
      </c>
      <c r="L283" t="s">
        <v>2721</v>
      </c>
      <c r="M283" t="s">
        <v>975</v>
      </c>
      <c r="N283" t="s">
        <v>974</v>
      </c>
      <c r="O283" t="s">
        <v>973</v>
      </c>
      <c r="Q283" t="s">
        <v>2720</v>
      </c>
      <c r="R283" t="s">
        <v>222</v>
      </c>
      <c r="S283" t="s">
        <v>278</v>
      </c>
      <c r="T283" t="s">
        <v>489</v>
      </c>
      <c r="U283" t="s">
        <v>2719</v>
      </c>
      <c r="W283" t="s">
        <v>2718</v>
      </c>
      <c r="X283" t="s">
        <v>2717</v>
      </c>
    </row>
    <row r="284" spans="1:24" hidden="1" x14ac:dyDescent="0.25">
      <c r="A284">
        <v>92513</v>
      </c>
      <c r="B284">
        <v>218223</v>
      </c>
      <c r="C284" t="s">
        <v>60</v>
      </c>
      <c r="D284" t="s">
        <v>233</v>
      </c>
      <c r="E284">
        <v>999629718</v>
      </c>
      <c r="F284" t="s">
        <v>1889</v>
      </c>
      <c r="G284" t="s">
        <v>1888</v>
      </c>
      <c r="H284" t="s">
        <v>225</v>
      </c>
      <c r="I284" t="s">
        <v>224</v>
      </c>
      <c r="J284">
        <v>164943.20000000001</v>
      </c>
      <c r="K284" t="s">
        <v>57</v>
      </c>
      <c r="L284" t="s">
        <v>1887</v>
      </c>
      <c r="M284" t="s">
        <v>1886</v>
      </c>
      <c r="N284">
        <v>15001</v>
      </c>
      <c r="O284" t="s">
        <v>1885</v>
      </c>
      <c r="P284" t="s">
        <v>1884</v>
      </c>
      <c r="Q284" t="s">
        <v>2716</v>
      </c>
      <c r="R284" t="s">
        <v>222</v>
      </c>
      <c r="S284" t="s">
        <v>278</v>
      </c>
      <c r="T284" t="s">
        <v>1913</v>
      </c>
      <c r="U284" t="s">
        <v>2154</v>
      </c>
      <c r="W284" t="s">
        <v>2715</v>
      </c>
      <c r="X284" t="s">
        <v>2714</v>
      </c>
    </row>
    <row r="285" spans="1:24" hidden="1" x14ac:dyDescent="0.25">
      <c r="A285">
        <v>92513</v>
      </c>
      <c r="B285">
        <v>218223</v>
      </c>
      <c r="C285" t="s">
        <v>60</v>
      </c>
      <c r="D285" t="s">
        <v>233</v>
      </c>
      <c r="E285">
        <v>968554022</v>
      </c>
      <c r="F285" t="s">
        <v>2713</v>
      </c>
      <c r="G285" t="s">
        <v>2535</v>
      </c>
      <c r="H285" t="s">
        <v>232</v>
      </c>
      <c r="I285" t="s">
        <v>224</v>
      </c>
      <c r="J285">
        <v>289918.25</v>
      </c>
      <c r="K285" t="s">
        <v>285</v>
      </c>
      <c r="L285" t="s">
        <v>2712</v>
      </c>
      <c r="M285" t="s">
        <v>1659</v>
      </c>
      <c r="O285" t="s">
        <v>2711</v>
      </c>
      <c r="Q285" t="s">
        <v>2710</v>
      </c>
      <c r="R285" t="s">
        <v>222</v>
      </c>
      <c r="S285" t="s">
        <v>234</v>
      </c>
      <c r="T285" t="s">
        <v>1463</v>
      </c>
      <c r="U285" t="s">
        <v>2709</v>
      </c>
      <c r="W285" t="s">
        <v>2708</v>
      </c>
      <c r="X285" t="s">
        <v>2707</v>
      </c>
    </row>
    <row r="286" spans="1:24" hidden="1" x14ac:dyDescent="0.25">
      <c r="A286">
        <v>92513</v>
      </c>
      <c r="B286">
        <v>218223</v>
      </c>
      <c r="C286" t="s">
        <v>60</v>
      </c>
      <c r="D286" t="s">
        <v>233</v>
      </c>
      <c r="E286">
        <v>998587841</v>
      </c>
      <c r="F286" t="s">
        <v>2706</v>
      </c>
      <c r="G286" t="s">
        <v>2705</v>
      </c>
      <c r="H286" t="s">
        <v>232</v>
      </c>
      <c r="I286" t="s">
        <v>224</v>
      </c>
      <c r="J286">
        <v>338869.25</v>
      </c>
      <c r="K286" t="s">
        <v>57</v>
      </c>
      <c r="L286" t="s">
        <v>2704</v>
      </c>
      <c r="M286" t="s">
        <v>1670</v>
      </c>
      <c r="N286">
        <v>15003</v>
      </c>
      <c r="O286" t="s">
        <v>2703</v>
      </c>
      <c r="Q286" t="s">
        <v>2702</v>
      </c>
      <c r="R286" t="s">
        <v>222</v>
      </c>
      <c r="S286" t="s">
        <v>227</v>
      </c>
      <c r="T286" t="s">
        <v>1075</v>
      </c>
      <c r="U286" t="s">
        <v>2701</v>
      </c>
      <c r="W286">
        <v>34912775855</v>
      </c>
      <c r="X286">
        <v>3498100205</v>
      </c>
    </row>
    <row r="287" spans="1:24" hidden="1" x14ac:dyDescent="0.25">
      <c r="A287">
        <v>86259</v>
      </c>
      <c r="B287">
        <v>218290</v>
      </c>
      <c r="C287" t="s">
        <v>106</v>
      </c>
      <c r="D287" t="s">
        <v>233</v>
      </c>
      <c r="E287">
        <v>999716533</v>
      </c>
      <c r="F287" t="s">
        <v>2700</v>
      </c>
      <c r="G287" t="s">
        <v>2699</v>
      </c>
      <c r="H287" t="s">
        <v>232</v>
      </c>
      <c r="I287" t="s">
        <v>224</v>
      </c>
      <c r="J287">
        <v>492140</v>
      </c>
      <c r="K287" t="s">
        <v>113</v>
      </c>
      <c r="L287" t="s">
        <v>2698</v>
      </c>
      <c r="M287" t="s">
        <v>441</v>
      </c>
      <c r="N287">
        <v>12489</v>
      </c>
      <c r="Q287" t="s">
        <v>2697</v>
      </c>
      <c r="R287" t="s">
        <v>222</v>
      </c>
      <c r="S287" t="s">
        <v>278</v>
      </c>
      <c r="T287" t="s">
        <v>1293</v>
      </c>
      <c r="U287" t="s">
        <v>2226</v>
      </c>
      <c r="W287" t="s">
        <v>2696</v>
      </c>
      <c r="X287" t="s">
        <v>2695</v>
      </c>
    </row>
    <row r="288" spans="1:24" hidden="1" x14ac:dyDescent="0.25">
      <c r="A288">
        <v>86259</v>
      </c>
      <c r="B288">
        <v>218290</v>
      </c>
      <c r="C288" t="s">
        <v>106</v>
      </c>
      <c r="D288" t="s">
        <v>233</v>
      </c>
      <c r="E288">
        <v>966124366</v>
      </c>
      <c r="F288" t="s">
        <v>2694</v>
      </c>
      <c r="G288" t="s">
        <v>1929</v>
      </c>
      <c r="H288" t="s">
        <v>232</v>
      </c>
      <c r="I288" t="s">
        <v>224</v>
      </c>
      <c r="J288">
        <v>130589.8</v>
      </c>
      <c r="K288" t="s">
        <v>95</v>
      </c>
      <c r="L288" t="s">
        <v>2693</v>
      </c>
      <c r="M288" t="s">
        <v>2153</v>
      </c>
      <c r="N288" t="s">
        <v>2692</v>
      </c>
      <c r="O288" t="s">
        <v>2691</v>
      </c>
      <c r="Q288" t="s">
        <v>2690</v>
      </c>
      <c r="R288" t="s">
        <v>222</v>
      </c>
      <c r="T288" t="s">
        <v>1139</v>
      </c>
      <c r="U288" t="s">
        <v>483</v>
      </c>
      <c r="W288">
        <v>48586665318</v>
      </c>
    </row>
    <row r="289" spans="1:24" hidden="1" x14ac:dyDescent="0.25">
      <c r="A289">
        <v>86259</v>
      </c>
      <c r="B289">
        <v>218290</v>
      </c>
      <c r="C289" t="s">
        <v>106</v>
      </c>
      <c r="D289" t="s">
        <v>233</v>
      </c>
      <c r="E289">
        <v>999929739</v>
      </c>
      <c r="F289" t="s">
        <v>1681</v>
      </c>
      <c r="G289" t="s">
        <v>1543</v>
      </c>
      <c r="H289" t="s">
        <v>225</v>
      </c>
      <c r="I289" t="s">
        <v>224</v>
      </c>
      <c r="J289">
        <v>206784</v>
      </c>
      <c r="K289" t="s">
        <v>57</v>
      </c>
      <c r="L289" t="s">
        <v>1680</v>
      </c>
      <c r="M289" t="s">
        <v>1679</v>
      </c>
      <c r="N289">
        <v>35001</v>
      </c>
      <c r="O289" t="s">
        <v>1678</v>
      </c>
      <c r="P289" t="s">
        <v>1677</v>
      </c>
      <c r="Q289" t="s">
        <v>2689</v>
      </c>
      <c r="R289" t="s">
        <v>222</v>
      </c>
      <c r="S289" t="s">
        <v>227</v>
      </c>
      <c r="T289" t="s">
        <v>2688</v>
      </c>
      <c r="U289" t="s">
        <v>2687</v>
      </c>
      <c r="W289" t="s">
        <v>2686</v>
      </c>
      <c r="X289" t="s">
        <v>2685</v>
      </c>
    </row>
    <row r="290" spans="1:24" hidden="1" x14ac:dyDescent="0.25">
      <c r="A290">
        <v>86259</v>
      </c>
      <c r="B290">
        <v>218290</v>
      </c>
      <c r="C290" t="s">
        <v>106</v>
      </c>
      <c r="D290" t="s">
        <v>233</v>
      </c>
      <c r="E290">
        <v>999818092</v>
      </c>
      <c r="F290" t="s">
        <v>2684</v>
      </c>
      <c r="G290" t="s">
        <v>2683</v>
      </c>
      <c r="H290" t="s">
        <v>230</v>
      </c>
      <c r="I290" t="s">
        <v>224</v>
      </c>
      <c r="J290">
        <v>97650</v>
      </c>
      <c r="K290" t="s">
        <v>24</v>
      </c>
      <c r="L290" t="s">
        <v>2682</v>
      </c>
      <c r="M290" t="s">
        <v>2681</v>
      </c>
      <c r="N290" t="s">
        <v>2680</v>
      </c>
      <c r="Q290" t="s">
        <v>2679</v>
      </c>
      <c r="R290" t="s">
        <v>222</v>
      </c>
      <c r="S290" t="s">
        <v>234</v>
      </c>
      <c r="T290" t="s">
        <v>459</v>
      </c>
      <c r="U290" t="s">
        <v>2678</v>
      </c>
      <c r="W290" t="s">
        <v>2677</v>
      </c>
      <c r="X290" t="s">
        <v>2676</v>
      </c>
    </row>
    <row r="291" spans="1:24" hidden="1" x14ac:dyDescent="0.25">
      <c r="A291">
        <v>86259</v>
      </c>
      <c r="B291">
        <v>218290</v>
      </c>
      <c r="C291" t="s">
        <v>106</v>
      </c>
      <c r="D291" t="s">
        <v>233</v>
      </c>
      <c r="E291">
        <v>999984059</v>
      </c>
      <c r="F291" t="s">
        <v>267</v>
      </c>
      <c r="G291" t="s">
        <v>266</v>
      </c>
      <c r="H291" t="s">
        <v>254</v>
      </c>
      <c r="I291" t="s">
        <v>224</v>
      </c>
      <c r="J291">
        <v>629000</v>
      </c>
      <c r="K291" t="s">
        <v>113</v>
      </c>
      <c r="L291" t="s">
        <v>265</v>
      </c>
      <c r="M291" t="s">
        <v>264</v>
      </c>
      <c r="N291">
        <v>80686</v>
      </c>
      <c r="O291" t="s">
        <v>263</v>
      </c>
      <c r="P291" t="s">
        <v>262</v>
      </c>
      <c r="Q291" t="s">
        <v>2675</v>
      </c>
      <c r="R291" t="s">
        <v>222</v>
      </c>
      <c r="S291" t="s">
        <v>234</v>
      </c>
      <c r="T291" t="s">
        <v>487</v>
      </c>
      <c r="U291" t="s">
        <v>486</v>
      </c>
      <c r="W291" t="s">
        <v>1037</v>
      </c>
      <c r="X291" t="s">
        <v>403</v>
      </c>
    </row>
    <row r="292" spans="1:24" hidden="1" x14ac:dyDescent="0.25">
      <c r="A292">
        <v>86259</v>
      </c>
      <c r="B292">
        <v>218290</v>
      </c>
      <c r="C292" t="s">
        <v>106</v>
      </c>
      <c r="D292" t="s">
        <v>233</v>
      </c>
      <c r="E292">
        <v>999968927</v>
      </c>
      <c r="F292" t="s">
        <v>2407</v>
      </c>
      <c r="G292" t="s">
        <v>2406</v>
      </c>
      <c r="H292" t="s">
        <v>232</v>
      </c>
      <c r="I292" t="s">
        <v>224</v>
      </c>
      <c r="J292">
        <v>119484.14</v>
      </c>
      <c r="K292" t="s">
        <v>68</v>
      </c>
      <c r="L292" t="s">
        <v>2405</v>
      </c>
      <c r="M292" t="s">
        <v>2404</v>
      </c>
      <c r="N292" t="s">
        <v>2403</v>
      </c>
      <c r="O292" t="s">
        <v>2402</v>
      </c>
      <c r="Q292" t="s">
        <v>2674</v>
      </c>
      <c r="R292" t="s">
        <v>222</v>
      </c>
      <c r="S292" t="s">
        <v>234</v>
      </c>
      <c r="T292" t="s">
        <v>430</v>
      </c>
      <c r="U292" t="s">
        <v>2401</v>
      </c>
      <c r="W292" t="s">
        <v>2673</v>
      </c>
      <c r="X292" t="s">
        <v>2672</v>
      </c>
    </row>
    <row r="293" spans="1:24" hidden="1" x14ac:dyDescent="0.25">
      <c r="A293">
        <v>86259</v>
      </c>
      <c r="B293">
        <v>218290</v>
      </c>
      <c r="C293" t="s">
        <v>106</v>
      </c>
      <c r="D293" t="s">
        <v>233</v>
      </c>
      <c r="E293">
        <v>999789477</v>
      </c>
      <c r="F293" t="s">
        <v>2671</v>
      </c>
      <c r="G293" t="s">
        <v>2670</v>
      </c>
      <c r="H293" t="s">
        <v>232</v>
      </c>
      <c r="I293" t="s">
        <v>224</v>
      </c>
      <c r="J293">
        <v>366469</v>
      </c>
      <c r="K293" t="s">
        <v>332</v>
      </c>
      <c r="L293" t="s">
        <v>2669</v>
      </c>
      <c r="M293" t="s">
        <v>375</v>
      </c>
      <c r="N293" t="s">
        <v>2668</v>
      </c>
      <c r="Q293" t="s">
        <v>2667</v>
      </c>
      <c r="R293" t="s">
        <v>222</v>
      </c>
      <c r="S293" t="s">
        <v>234</v>
      </c>
      <c r="T293" t="s">
        <v>1154</v>
      </c>
      <c r="U293" t="s">
        <v>2666</v>
      </c>
      <c r="W293">
        <v>4773545216</v>
      </c>
      <c r="X293">
        <v>4773545201</v>
      </c>
    </row>
    <row r="294" spans="1:24" hidden="1" x14ac:dyDescent="0.25">
      <c r="A294">
        <v>86259</v>
      </c>
      <c r="B294">
        <v>218290</v>
      </c>
      <c r="C294" t="s">
        <v>106</v>
      </c>
      <c r="D294" t="s">
        <v>233</v>
      </c>
      <c r="E294">
        <v>999490717</v>
      </c>
      <c r="F294" t="s">
        <v>2665</v>
      </c>
      <c r="G294" t="s">
        <v>2664</v>
      </c>
      <c r="H294" t="s">
        <v>254</v>
      </c>
      <c r="I294" t="s">
        <v>224</v>
      </c>
      <c r="J294">
        <v>592812.5</v>
      </c>
      <c r="K294" t="s">
        <v>57</v>
      </c>
      <c r="L294" t="s">
        <v>2663</v>
      </c>
      <c r="M294" t="s">
        <v>2662</v>
      </c>
      <c r="N294">
        <v>35200</v>
      </c>
      <c r="O294" t="s">
        <v>2661</v>
      </c>
      <c r="Q294" t="s">
        <v>2660</v>
      </c>
      <c r="R294" t="s">
        <v>222</v>
      </c>
      <c r="S294" t="s">
        <v>234</v>
      </c>
      <c r="T294" t="s">
        <v>1632</v>
      </c>
      <c r="U294" t="s">
        <v>2659</v>
      </c>
      <c r="W294" t="s">
        <v>2658</v>
      </c>
      <c r="X294" t="s">
        <v>2657</v>
      </c>
    </row>
    <row r="295" spans="1:24" hidden="1" x14ac:dyDescent="0.25">
      <c r="A295">
        <v>86259</v>
      </c>
      <c r="B295">
        <v>218290</v>
      </c>
      <c r="C295" t="s">
        <v>106</v>
      </c>
      <c r="D295" t="s">
        <v>233</v>
      </c>
      <c r="E295">
        <v>999478980</v>
      </c>
      <c r="F295" t="s">
        <v>2656</v>
      </c>
      <c r="G295" t="s">
        <v>2655</v>
      </c>
      <c r="H295" t="s">
        <v>232</v>
      </c>
      <c r="I295" t="s">
        <v>224</v>
      </c>
      <c r="J295">
        <v>176721.6</v>
      </c>
      <c r="K295" t="s">
        <v>231</v>
      </c>
      <c r="L295" t="s">
        <v>2654</v>
      </c>
      <c r="M295" t="s">
        <v>2653</v>
      </c>
      <c r="N295">
        <v>35601</v>
      </c>
      <c r="Q295" t="s">
        <v>2652</v>
      </c>
      <c r="R295" t="s">
        <v>222</v>
      </c>
      <c r="S295" t="s">
        <v>234</v>
      </c>
      <c r="T295" t="s">
        <v>404</v>
      </c>
      <c r="U295" t="s">
        <v>2651</v>
      </c>
      <c r="W295" t="s">
        <v>2650</v>
      </c>
      <c r="X295" t="s">
        <v>2649</v>
      </c>
    </row>
    <row r="296" spans="1:24" hidden="1" x14ac:dyDescent="0.25">
      <c r="A296">
        <v>86259</v>
      </c>
      <c r="B296">
        <v>218290</v>
      </c>
      <c r="C296" t="s">
        <v>106</v>
      </c>
      <c r="D296" t="s">
        <v>226</v>
      </c>
      <c r="E296">
        <v>999951758</v>
      </c>
      <c r="F296" t="s">
        <v>112</v>
      </c>
      <c r="G296" t="s">
        <v>2648</v>
      </c>
      <c r="H296" t="s">
        <v>232</v>
      </c>
      <c r="I296" t="s">
        <v>224</v>
      </c>
      <c r="J296">
        <v>638809.16</v>
      </c>
      <c r="K296" t="s">
        <v>113</v>
      </c>
      <c r="L296" t="s">
        <v>2647</v>
      </c>
      <c r="M296" t="s">
        <v>2525</v>
      </c>
      <c r="N296">
        <v>73447</v>
      </c>
      <c r="Q296" t="s">
        <v>2646</v>
      </c>
      <c r="R296" t="s">
        <v>222</v>
      </c>
      <c r="S296" t="s">
        <v>234</v>
      </c>
      <c r="T296" t="s">
        <v>493</v>
      </c>
      <c r="U296" t="s">
        <v>706</v>
      </c>
      <c r="W296" t="s">
        <v>2645</v>
      </c>
      <c r="X296" t="s">
        <v>2644</v>
      </c>
    </row>
    <row r="297" spans="1:24" hidden="1" x14ac:dyDescent="0.25">
      <c r="A297">
        <v>102324</v>
      </c>
      <c r="B297">
        <v>284862</v>
      </c>
      <c r="C297" t="s">
        <v>152</v>
      </c>
      <c r="D297" t="s">
        <v>233</v>
      </c>
      <c r="E297">
        <v>999627875</v>
      </c>
      <c r="F297" t="s">
        <v>583</v>
      </c>
      <c r="G297" t="s">
        <v>582</v>
      </c>
      <c r="H297" t="s">
        <v>254</v>
      </c>
      <c r="I297" t="s">
        <v>224</v>
      </c>
      <c r="J297">
        <v>751282</v>
      </c>
      <c r="K297" t="s">
        <v>250</v>
      </c>
      <c r="L297" t="s">
        <v>581</v>
      </c>
      <c r="M297" t="s">
        <v>313</v>
      </c>
      <c r="N297" t="s">
        <v>580</v>
      </c>
      <c r="O297" t="s">
        <v>579</v>
      </c>
      <c r="P297" t="s">
        <v>578</v>
      </c>
      <c r="Q297" t="s">
        <v>2507</v>
      </c>
      <c r="R297" t="s">
        <v>222</v>
      </c>
      <c r="S297" t="s">
        <v>278</v>
      </c>
      <c r="T297" t="s">
        <v>2506</v>
      </c>
      <c r="U297" t="s">
        <v>2007</v>
      </c>
      <c r="W297" t="s">
        <v>2505</v>
      </c>
      <c r="X297" t="s">
        <v>2504</v>
      </c>
    </row>
    <row r="298" spans="1:24" hidden="1" x14ac:dyDescent="0.25">
      <c r="A298">
        <v>102324</v>
      </c>
      <c r="B298">
        <v>284862</v>
      </c>
      <c r="C298" t="s">
        <v>152</v>
      </c>
      <c r="D298" t="s">
        <v>226</v>
      </c>
      <c r="E298">
        <v>999766294</v>
      </c>
      <c r="F298" t="s">
        <v>45</v>
      </c>
      <c r="G298" t="s">
        <v>1615</v>
      </c>
      <c r="H298" t="s">
        <v>232</v>
      </c>
      <c r="I298" t="s">
        <v>224</v>
      </c>
      <c r="J298">
        <v>1760217.18</v>
      </c>
      <c r="K298" t="s">
        <v>46</v>
      </c>
      <c r="L298" t="s">
        <v>1725</v>
      </c>
      <c r="M298" t="s">
        <v>852</v>
      </c>
      <c r="N298">
        <v>92400</v>
      </c>
      <c r="O298" t="s">
        <v>1724</v>
      </c>
      <c r="P298" t="s">
        <v>1723</v>
      </c>
      <c r="Q298" t="s">
        <v>2503</v>
      </c>
      <c r="R298" t="s">
        <v>222</v>
      </c>
      <c r="S298" t="s">
        <v>278</v>
      </c>
      <c r="T298" t="s">
        <v>1008</v>
      </c>
      <c r="U298" t="s">
        <v>2502</v>
      </c>
      <c r="W298" t="s">
        <v>2501</v>
      </c>
    </row>
    <row r="299" spans="1:24" hidden="1" x14ac:dyDescent="0.25">
      <c r="A299">
        <v>102324</v>
      </c>
      <c r="B299">
        <v>284862</v>
      </c>
      <c r="C299" t="s">
        <v>152</v>
      </c>
      <c r="D299" t="s">
        <v>233</v>
      </c>
      <c r="E299">
        <v>888897696</v>
      </c>
      <c r="F299" t="s">
        <v>1113</v>
      </c>
      <c r="G299" t="s">
        <v>1112</v>
      </c>
      <c r="H299" t="s">
        <v>225</v>
      </c>
      <c r="I299" t="s">
        <v>224</v>
      </c>
      <c r="J299">
        <v>204489</v>
      </c>
      <c r="K299" t="s">
        <v>250</v>
      </c>
      <c r="L299" t="s">
        <v>1111</v>
      </c>
      <c r="M299" t="s">
        <v>1110</v>
      </c>
      <c r="N299" t="s">
        <v>1109</v>
      </c>
      <c r="O299" t="s">
        <v>1108</v>
      </c>
      <c r="P299" t="s">
        <v>1107</v>
      </c>
      <c r="Q299" t="s">
        <v>2500</v>
      </c>
      <c r="R299" t="s">
        <v>222</v>
      </c>
      <c r="S299" t="s">
        <v>234</v>
      </c>
      <c r="T299" t="s">
        <v>2499</v>
      </c>
      <c r="U299" t="s">
        <v>2498</v>
      </c>
      <c r="W299" t="s">
        <v>2497</v>
      </c>
      <c r="X299" t="s">
        <v>2496</v>
      </c>
    </row>
    <row r="300" spans="1:24" hidden="1" x14ac:dyDescent="0.25">
      <c r="A300">
        <v>102324</v>
      </c>
      <c r="B300">
        <v>284862</v>
      </c>
      <c r="C300" t="s">
        <v>152</v>
      </c>
      <c r="D300" t="s">
        <v>233</v>
      </c>
      <c r="E300">
        <v>999762996</v>
      </c>
      <c r="F300" t="s">
        <v>1096</v>
      </c>
      <c r="G300" t="s">
        <v>1095</v>
      </c>
      <c r="H300" t="s">
        <v>232</v>
      </c>
      <c r="I300" t="s">
        <v>237</v>
      </c>
      <c r="K300" t="s">
        <v>35</v>
      </c>
      <c r="L300" t="s">
        <v>1094</v>
      </c>
      <c r="M300" t="s">
        <v>379</v>
      </c>
      <c r="N300">
        <v>16154</v>
      </c>
      <c r="O300" t="s">
        <v>1093</v>
      </c>
      <c r="Q300" t="s">
        <v>2495</v>
      </c>
      <c r="R300" t="s">
        <v>222</v>
      </c>
      <c r="S300" t="s">
        <v>234</v>
      </c>
      <c r="T300" t="s">
        <v>716</v>
      </c>
      <c r="U300" t="s">
        <v>1441</v>
      </c>
      <c r="W300" t="s">
        <v>2484</v>
      </c>
      <c r="X300" t="s">
        <v>2483</v>
      </c>
    </row>
    <row r="301" spans="1:24" hidden="1" x14ac:dyDescent="0.25">
      <c r="A301">
        <v>102324</v>
      </c>
      <c r="B301">
        <v>284862</v>
      </c>
      <c r="C301" t="s">
        <v>152</v>
      </c>
      <c r="D301" t="s">
        <v>233</v>
      </c>
      <c r="E301">
        <v>963104465</v>
      </c>
      <c r="F301" t="s">
        <v>2494</v>
      </c>
      <c r="G301" t="s">
        <v>2493</v>
      </c>
      <c r="H301" t="s">
        <v>232</v>
      </c>
      <c r="I301" t="s">
        <v>224</v>
      </c>
      <c r="J301">
        <v>108472</v>
      </c>
      <c r="K301" t="s">
        <v>46</v>
      </c>
      <c r="L301" t="s">
        <v>2492</v>
      </c>
      <c r="M301" t="s">
        <v>2145</v>
      </c>
      <c r="N301">
        <v>92150</v>
      </c>
      <c r="O301" t="s">
        <v>2491</v>
      </c>
      <c r="Q301" t="s">
        <v>2490</v>
      </c>
      <c r="R301" t="s">
        <v>222</v>
      </c>
      <c r="S301" t="s">
        <v>234</v>
      </c>
      <c r="T301" t="s">
        <v>1427</v>
      </c>
      <c r="U301" t="s">
        <v>2489</v>
      </c>
      <c r="W301" t="s">
        <v>2488</v>
      </c>
      <c r="X301" t="s">
        <v>2487</v>
      </c>
    </row>
    <row r="302" spans="1:24" hidden="1" x14ac:dyDescent="0.25">
      <c r="A302">
        <v>102324</v>
      </c>
      <c r="B302">
        <v>284862</v>
      </c>
      <c r="C302" t="s">
        <v>152</v>
      </c>
      <c r="D302" t="s">
        <v>233</v>
      </c>
      <c r="E302">
        <v>951262220</v>
      </c>
      <c r="F302" t="s">
        <v>34</v>
      </c>
      <c r="G302" t="s">
        <v>1707</v>
      </c>
      <c r="H302" t="s">
        <v>232</v>
      </c>
      <c r="I302" t="s">
        <v>224</v>
      </c>
      <c r="J302">
        <v>1008354</v>
      </c>
      <c r="K302" t="s">
        <v>35</v>
      </c>
      <c r="L302" t="s">
        <v>1587</v>
      </c>
      <c r="M302" t="s">
        <v>308</v>
      </c>
      <c r="N302">
        <v>195</v>
      </c>
      <c r="O302" t="s">
        <v>1893</v>
      </c>
      <c r="P302" t="s">
        <v>1892</v>
      </c>
      <c r="Q302" t="s">
        <v>2486</v>
      </c>
      <c r="R302" t="s">
        <v>222</v>
      </c>
      <c r="S302" t="s">
        <v>234</v>
      </c>
      <c r="T302" t="s">
        <v>878</v>
      </c>
      <c r="U302" t="s">
        <v>2485</v>
      </c>
      <c r="W302" t="s">
        <v>2484</v>
      </c>
      <c r="X302" t="s">
        <v>2483</v>
      </c>
    </row>
    <row r="303" spans="1:24" hidden="1" x14ac:dyDescent="0.25">
      <c r="A303">
        <v>102324</v>
      </c>
      <c r="B303">
        <v>284862</v>
      </c>
      <c r="C303" t="s">
        <v>152</v>
      </c>
      <c r="D303" t="s">
        <v>233</v>
      </c>
      <c r="E303">
        <v>999816540</v>
      </c>
      <c r="F303" t="s">
        <v>2211</v>
      </c>
      <c r="G303" t="s">
        <v>2210</v>
      </c>
      <c r="H303" t="s">
        <v>230</v>
      </c>
      <c r="I303" t="s">
        <v>224</v>
      </c>
      <c r="J303">
        <v>141325</v>
      </c>
      <c r="K303" t="s">
        <v>35</v>
      </c>
      <c r="L303" t="s">
        <v>2209</v>
      </c>
      <c r="M303" t="s">
        <v>460</v>
      </c>
      <c r="N303">
        <v>184</v>
      </c>
      <c r="O303" t="s">
        <v>2208</v>
      </c>
      <c r="Q303" t="s">
        <v>2482</v>
      </c>
      <c r="R303" t="s">
        <v>222</v>
      </c>
      <c r="S303" t="s">
        <v>234</v>
      </c>
      <c r="T303" t="s">
        <v>601</v>
      </c>
      <c r="U303" t="s">
        <v>2481</v>
      </c>
      <c r="W303">
        <v>390646530976</v>
      </c>
      <c r="X303">
        <v>390646530198</v>
      </c>
    </row>
    <row r="304" spans="1:24" hidden="1" x14ac:dyDescent="0.25">
      <c r="A304">
        <v>102324</v>
      </c>
      <c r="B304">
        <v>284862</v>
      </c>
      <c r="C304" t="s">
        <v>152</v>
      </c>
      <c r="D304" t="s">
        <v>233</v>
      </c>
      <c r="E304">
        <v>985212414</v>
      </c>
      <c r="F304" t="s">
        <v>2480</v>
      </c>
      <c r="G304" t="s">
        <v>2479</v>
      </c>
      <c r="H304" t="s">
        <v>232</v>
      </c>
      <c r="I304" t="s">
        <v>224</v>
      </c>
      <c r="J304">
        <v>1003112</v>
      </c>
      <c r="K304" t="s">
        <v>113</v>
      </c>
      <c r="L304" t="s">
        <v>2478</v>
      </c>
      <c r="M304" t="s">
        <v>441</v>
      </c>
      <c r="N304">
        <v>10969</v>
      </c>
      <c r="O304" t="s">
        <v>2477</v>
      </c>
      <c r="P304" t="s">
        <v>2476</v>
      </c>
      <c r="Q304" t="s">
        <v>2475</v>
      </c>
      <c r="R304" t="s">
        <v>222</v>
      </c>
      <c r="S304" t="s">
        <v>234</v>
      </c>
      <c r="T304" t="s">
        <v>463</v>
      </c>
      <c r="U304" t="s">
        <v>2474</v>
      </c>
      <c r="W304" t="s">
        <v>2473</v>
      </c>
      <c r="X304" t="s">
        <v>2472</v>
      </c>
    </row>
    <row r="305" spans="1:24" hidden="1" x14ac:dyDescent="0.25">
      <c r="A305">
        <v>102324</v>
      </c>
      <c r="B305">
        <v>284862</v>
      </c>
      <c r="C305" t="s">
        <v>152</v>
      </c>
      <c r="D305" t="s">
        <v>233</v>
      </c>
      <c r="E305">
        <v>999984059</v>
      </c>
      <c r="F305" t="s">
        <v>267</v>
      </c>
      <c r="G305" t="s">
        <v>266</v>
      </c>
      <c r="H305" t="s">
        <v>254</v>
      </c>
      <c r="I305" t="s">
        <v>224</v>
      </c>
      <c r="J305">
        <v>1014503</v>
      </c>
      <c r="K305" t="s">
        <v>113</v>
      </c>
      <c r="L305" t="s">
        <v>265</v>
      </c>
      <c r="M305" t="s">
        <v>264</v>
      </c>
      <c r="N305">
        <v>80686</v>
      </c>
      <c r="O305" t="s">
        <v>263</v>
      </c>
      <c r="P305" t="s">
        <v>262</v>
      </c>
      <c r="Q305" t="s">
        <v>2471</v>
      </c>
      <c r="R305" t="s">
        <v>222</v>
      </c>
      <c r="S305" t="s">
        <v>234</v>
      </c>
      <c r="T305" t="s">
        <v>242</v>
      </c>
      <c r="U305" t="s">
        <v>261</v>
      </c>
      <c r="W305" t="s">
        <v>1605</v>
      </c>
      <c r="X305" t="s">
        <v>403</v>
      </c>
    </row>
    <row r="306" spans="1:24" hidden="1" x14ac:dyDescent="0.25">
      <c r="A306">
        <v>102324</v>
      </c>
      <c r="B306">
        <v>284862</v>
      </c>
      <c r="C306" t="s">
        <v>152</v>
      </c>
      <c r="D306" t="s">
        <v>233</v>
      </c>
      <c r="E306">
        <v>999971934</v>
      </c>
      <c r="F306" t="s">
        <v>1124</v>
      </c>
      <c r="G306" t="s">
        <v>1123</v>
      </c>
      <c r="H306" t="s">
        <v>232</v>
      </c>
      <c r="I306" t="s">
        <v>224</v>
      </c>
      <c r="J306">
        <v>469496</v>
      </c>
      <c r="K306" t="s">
        <v>46</v>
      </c>
      <c r="L306" t="s">
        <v>1122</v>
      </c>
      <c r="M306" t="s">
        <v>1121</v>
      </c>
      <c r="N306">
        <v>92230</v>
      </c>
      <c r="O306" t="s">
        <v>851</v>
      </c>
      <c r="P306" t="s">
        <v>1120</v>
      </c>
      <c r="Q306" t="s">
        <v>2470</v>
      </c>
      <c r="R306" t="s">
        <v>222</v>
      </c>
      <c r="S306" t="s">
        <v>234</v>
      </c>
      <c r="T306" t="s">
        <v>358</v>
      </c>
      <c r="U306" t="s">
        <v>1478</v>
      </c>
      <c r="W306" t="s">
        <v>1477</v>
      </c>
      <c r="X306" t="s">
        <v>1476</v>
      </c>
    </row>
    <row r="307" spans="1:24" hidden="1" x14ac:dyDescent="0.25">
      <c r="A307">
        <v>102324</v>
      </c>
      <c r="B307">
        <v>284862</v>
      </c>
      <c r="C307" t="s">
        <v>152</v>
      </c>
      <c r="D307" t="s">
        <v>233</v>
      </c>
      <c r="E307">
        <v>986100255</v>
      </c>
      <c r="F307" t="s">
        <v>2469</v>
      </c>
      <c r="G307" t="s">
        <v>2468</v>
      </c>
      <c r="H307" t="s">
        <v>225</v>
      </c>
      <c r="I307" t="s">
        <v>224</v>
      </c>
      <c r="J307">
        <v>726000</v>
      </c>
      <c r="K307" t="s">
        <v>113</v>
      </c>
      <c r="L307" t="s">
        <v>2467</v>
      </c>
      <c r="M307" t="s">
        <v>259</v>
      </c>
      <c r="N307">
        <v>64295</v>
      </c>
      <c r="O307" t="s">
        <v>2466</v>
      </c>
      <c r="P307" t="s">
        <v>2465</v>
      </c>
      <c r="Q307" t="s">
        <v>2464</v>
      </c>
      <c r="R307" t="s">
        <v>222</v>
      </c>
      <c r="S307" t="s">
        <v>227</v>
      </c>
      <c r="T307" t="s">
        <v>661</v>
      </c>
      <c r="U307" t="s">
        <v>1891</v>
      </c>
      <c r="W307" t="s">
        <v>2463</v>
      </c>
      <c r="X307" t="s">
        <v>2462</v>
      </c>
    </row>
    <row r="308" spans="1:24" hidden="1" x14ac:dyDescent="0.25">
      <c r="A308">
        <v>102324</v>
      </c>
      <c r="B308">
        <v>284862</v>
      </c>
      <c r="C308" t="s">
        <v>152</v>
      </c>
      <c r="D308" t="s">
        <v>233</v>
      </c>
      <c r="E308">
        <v>973294315</v>
      </c>
      <c r="F308" t="s">
        <v>2461</v>
      </c>
      <c r="G308" t="s">
        <v>2043</v>
      </c>
      <c r="H308" t="s">
        <v>232</v>
      </c>
      <c r="I308" t="s">
        <v>224</v>
      </c>
      <c r="J308">
        <v>313370</v>
      </c>
      <c r="K308" t="s">
        <v>35</v>
      </c>
      <c r="L308" t="s">
        <v>2460</v>
      </c>
      <c r="M308" t="s">
        <v>2459</v>
      </c>
      <c r="N308">
        <v>47100</v>
      </c>
      <c r="O308" t="s">
        <v>2458</v>
      </c>
      <c r="Q308" t="s">
        <v>2457</v>
      </c>
      <c r="R308" t="s">
        <v>222</v>
      </c>
      <c r="S308" t="s">
        <v>278</v>
      </c>
      <c r="T308" t="s">
        <v>395</v>
      </c>
      <c r="U308" t="s">
        <v>2456</v>
      </c>
      <c r="W308" t="s">
        <v>2455</v>
      </c>
      <c r="X308" t="s">
        <v>2454</v>
      </c>
    </row>
    <row r="309" spans="1:24" hidden="1" x14ac:dyDescent="0.25">
      <c r="A309">
        <v>102324</v>
      </c>
      <c r="B309">
        <v>284862</v>
      </c>
      <c r="C309" t="s">
        <v>152</v>
      </c>
      <c r="D309" t="s">
        <v>233</v>
      </c>
      <c r="E309">
        <v>997900887</v>
      </c>
      <c r="F309" t="s">
        <v>2453</v>
      </c>
      <c r="G309" t="s">
        <v>2452</v>
      </c>
      <c r="H309" t="s">
        <v>230</v>
      </c>
      <c r="I309" t="s">
        <v>224</v>
      </c>
      <c r="J309">
        <v>157020</v>
      </c>
      <c r="K309" t="s">
        <v>113</v>
      </c>
      <c r="L309" t="s">
        <v>2451</v>
      </c>
      <c r="M309" t="s">
        <v>762</v>
      </c>
      <c r="N309">
        <v>12435</v>
      </c>
      <c r="O309" t="s">
        <v>2450</v>
      </c>
      <c r="P309" t="s">
        <v>2449</v>
      </c>
      <c r="Q309" t="s">
        <v>2448</v>
      </c>
      <c r="R309" t="s">
        <v>222</v>
      </c>
      <c r="S309" t="s">
        <v>234</v>
      </c>
      <c r="T309" t="s">
        <v>700</v>
      </c>
      <c r="U309" t="s">
        <v>2447</v>
      </c>
      <c r="W309" t="s">
        <v>2446</v>
      </c>
      <c r="X309" t="s">
        <v>2445</v>
      </c>
    </row>
    <row r="310" spans="1:24" hidden="1" x14ac:dyDescent="0.25">
      <c r="A310">
        <v>102324</v>
      </c>
      <c r="B310">
        <v>284862</v>
      </c>
      <c r="C310" t="s">
        <v>152</v>
      </c>
      <c r="D310" t="s">
        <v>233</v>
      </c>
      <c r="E310">
        <v>999529323</v>
      </c>
      <c r="F310" t="s">
        <v>931</v>
      </c>
      <c r="G310" t="s">
        <v>930</v>
      </c>
      <c r="H310" t="s">
        <v>254</v>
      </c>
      <c r="I310" t="s">
        <v>224</v>
      </c>
      <c r="J310">
        <v>218270</v>
      </c>
      <c r="K310" t="s">
        <v>401</v>
      </c>
      <c r="L310" t="s">
        <v>929</v>
      </c>
      <c r="M310" t="s">
        <v>400</v>
      </c>
      <c r="N310">
        <v>51005</v>
      </c>
      <c r="O310" t="s">
        <v>928</v>
      </c>
      <c r="P310" t="s">
        <v>927</v>
      </c>
      <c r="Q310" t="s">
        <v>2444</v>
      </c>
      <c r="R310" t="s">
        <v>222</v>
      </c>
      <c r="S310" t="s">
        <v>227</v>
      </c>
      <c r="T310" t="s">
        <v>1003</v>
      </c>
      <c r="U310" t="s">
        <v>2156</v>
      </c>
      <c r="W310" t="s">
        <v>2155</v>
      </c>
    </row>
    <row r="311" spans="1:24" hidden="1" x14ac:dyDescent="0.25">
      <c r="A311">
        <v>102324</v>
      </c>
      <c r="B311">
        <v>284862</v>
      </c>
      <c r="C311" t="s">
        <v>152</v>
      </c>
      <c r="D311" t="s">
        <v>233</v>
      </c>
      <c r="E311">
        <v>999639418</v>
      </c>
      <c r="F311" t="s">
        <v>1722</v>
      </c>
      <c r="G311" t="s">
        <v>1721</v>
      </c>
      <c r="H311" t="s">
        <v>225</v>
      </c>
      <c r="I311" t="s">
        <v>224</v>
      </c>
      <c r="J311">
        <v>1299680</v>
      </c>
      <c r="K311" t="s">
        <v>332</v>
      </c>
      <c r="L311" t="s">
        <v>1720</v>
      </c>
      <c r="M311" t="s">
        <v>1719</v>
      </c>
      <c r="N311">
        <v>2802</v>
      </c>
      <c r="P311" t="s">
        <v>1718</v>
      </c>
      <c r="Q311" t="s">
        <v>2443</v>
      </c>
      <c r="R311" t="s">
        <v>222</v>
      </c>
      <c r="S311" t="s">
        <v>234</v>
      </c>
      <c r="T311" t="s">
        <v>2442</v>
      </c>
      <c r="U311" t="s">
        <v>2441</v>
      </c>
      <c r="W311" t="s">
        <v>2440</v>
      </c>
    </row>
    <row r="312" spans="1:24" hidden="1" x14ac:dyDescent="0.25">
      <c r="A312">
        <v>102324</v>
      </c>
      <c r="B312">
        <v>284862</v>
      </c>
      <c r="C312" t="s">
        <v>152</v>
      </c>
      <c r="D312" t="s">
        <v>233</v>
      </c>
      <c r="E312">
        <v>999792484</v>
      </c>
      <c r="F312" t="s">
        <v>1253</v>
      </c>
      <c r="G312" t="s">
        <v>1253</v>
      </c>
      <c r="H312" t="s">
        <v>232</v>
      </c>
      <c r="I312" t="s">
        <v>224</v>
      </c>
      <c r="J312">
        <v>682697</v>
      </c>
      <c r="K312" t="s">
        <v>46</v>
      </c>
      <c r="L312" t="s">
        <v>1252</v>
      </c>
      <c r="M312" t="s">
        <v>345</v>
      </c>
      <c r="N312">
        <v>75013</v>
      </c>
      <c r="O312" t="s">
        <v>1251</v>
      </c>
      <c r="P312" t="s">
        <v>1250</v>
      </c>
      <c r="Q312" t="s">
        <v>2439</v>
      </c>
      <c r="R312" t="s">
        <v>222</v>
      </c>
      <c r="S312" t="s">
        <v>234</v>
      </c>
      <c r="T312" t="s">
        <v>523</v>
      </c>
      <c r="U312" t="s">
        <v>2438</v>
      </c>
      <c r="W312">
        <v>33153945461</v>
      </c>
    </row>
    <row r="313" spans="1:24" hidden="1" x14ac:dyDescent="0.25">
      <c r="A313">
        <v>102324</v>
      </c>
      <c r="B313">
        <v>284862</v>
      </c>
      <c r="C313" t="s">
        <v>152</v>
      </c>
      <c r="D313" t="s">
        <v>233</v>
      </c>
      <c r="E313">
        <v>999814309</v>
      </c>
      <c r="F313" t="s">
        <v>2437</v>
      </c>
      <c r="G313" t="s">
        <v>2436</v>
      </c>
      <c r="H313" t="s">
        <v>230</v>
      </c>
      <c r="I313" t="s">
        <v>237</v>
      </c>
      <c r="J313">
        <v>68859.820000000007</v>
      </c>
      <c r="K313" t="s">
        <v>245</v>
      </c>
      <c r="L313" t="s">
        <v>2435</v>
      </c>
      <c r="M313" t="s">
        <v>2419</v>
      </c>
      <c r="N313" t="s">
        <v>2434</v>
      </c>
      <c r="O313" t="s">
        <v>2433</v>
      </c>
      <c r="Q313" t="s">
        <v>2432</v>
      </c>
      <c r="R313" t="s">
        <v>222</v>
      </c>
      <c r="S313" t="s">
        <v>234</v>
      </c>
      <c r="T313" t="s">
        <v>247</v>
      </c>
      <c r="U313" t="s">
        <v>2431</v>
      </c>
      <c r="W313" t="s">
        <v>2430</v>
      </c>
    </row>
    <row r="314" spans="1:24" hidden="1" x14ac:dyDescent="0.25">
      <c r="A314">
        <v>102324</v>
      </c>
      <c r="B314">
        <v>284862</v>
      </c>
      <c r="C314" t="s">
        <v>152</v>
      </c>
      <c r="D314" t="s">
        <v>233</v>
      </c>
      <c r="E314">
        <v>999993953</v>
      </c>
      <c r="F314" t="s">
        <v>939</v>
      </c>
      <c r="G314" t="s">
        <v>938</v>
      </c>
      <c r="H314" t="s">
        <v>225</v>
      </c>
      <c r="I314" t="s">
        <v>224</v>
      </c>
      <c r="J314">
        <v>811800</v>
      </c>
      <c r="K314" t="s">
        <v>35</v>
      </c>
      <c r="L314" t="s">
        <v>937</v>
      </c>
      <c r="M314" t="s">
        <v>475</v>
      </c>
      <c r="N314">
        <v>40126</v>
      </c>
      <c r="O314" t="s">
        <v>936</v>
      </c>
      <c r="P314" t="s">
        <v>935</v>
      </c>
      <c r="Q314" t="s">
        <v>2429</v>
      </c>
      <c r="R314" t="s">
        <v>222</v>
      </c>
      <c r="S314" t="s">
        <v>221</v>
      </c>
      <c r="T314" t="s">
        <v>1371</v>
      </c>
      <c r="U314" t="s">
        <v>2428</v>
      </c>
      <c r="W314" t="s">
        <v>2427</v>
      </c>
      <c r="X314" t="s">
        <v>2426</v>
      </c>
    </row>
    <row r="315" spans="1:24" hidden="1" x14ac:dyDescent="0.25">
      <c r="A315">
        <v>102324</v>
      </c>
      <c r="B315">
        <v>284862</v>
      </c>
      <c r="C315" t="s">
        <v>152</v>
      </c>
      <c r="D315" t="s">
        <v>233</v>
      </c>
      <c r="E315">
        <v>998627417</v>
      </c>
      <c r="F315" t="s">
        <v>2391</v>
      </c>
      <c r="G315" t="s">
        <v>2390</v>
      </c>
      <c r="H315" t="s">
        <v>232</v>
      </c>
      <c r="I315" t="s">
        <v>224</v>
      </c>
      <c r="K315" t="s">
        <v>35</v>
      </c>
      <c r="L315" t="s">
        <v>1587</v>
      </c>
      <c r="M315" t="s">
        <v>308</v>
      </c>
      <c r="N315">
        <v>195</v>
      </c>
      <c r="O315" t="s">
        <v>2389</v>
      </c>
      <c r="P315" t="s">
        <v>2388</v>
      </c>
      <c r="Q315" t="s">
        <v>2425</v>
      </c>
      <c r="R315" t="s">
        <v>222</v>
      </c>
      <c r="S315" t="s">
        <v>234</v>
      </c>
      <c r="T315" t="s">
        <v>918</v>
      </c>
      <c r="U315" t="s">
        <v>2424</v>
      </c>
      <c r="W315" t="s">
        <v>2423</v>
      </c>
    </row>
    <row r="316" spans="1:24" hidden="1" x14ac:dyDescent="0.25">
      <c r="A316">
        <v>102324</v>
      </c>
      <c r="B316">
        <v>284862</v>
      </c>
      <c r="C316" t="s">
        <v>152</v>
      </c>
      <c r="D316" t="s">
        <v>233</v>
      </c>
      <c r="E316">
        <v>998240969</v>
      </c>
      <c r="F316" t="s">
        <v>2422</v>
      </c>
      <c r="G316" t="s">
        <v>2421</v>
      </c>
      <c r="H316" t="s">
        <v>230</v>
      </c>
      <c r="I316" t="s">
        <v>224</v>
      </c>
      <c r="J316">
        <v>100894</v>
      </c>
      <c r="K316" t="s">
        <v>245</v>
      </c>
      <c r="L316" t="s">
        <v>2420</v>
      </c>
      <c r="M316" t="s">
        <v>2419</v>
      </c>
      <c r="N316" t="s">
        <v>2418</v>
      </c>
      <c r="O316" t="s">
        <v>2417</v>
      </c>
      <c r="Q316" t="s">
        <v>2416</v>
      </c>
      <c r="R316" t="s">
        <v>222</v>
      </c>
      <c r="S316" t="s">
        <v>234</v>
      </c>
      <c r="T316" t="s">
        <v>1914</v>
      </c>
      <c r="U316" t="s">
        <v>2415</v>
      </c>
      <c r="W316" t="s">
        <v>2414</v>
      </c>
    </row>
    <row r="317" spans="1:24" hidden="1" x14ac:dyDescent="0.25">
      <c r="A317">
        <v>102324</v>
      </c>
      <c r="B317">
        <v>284862</v>
      </c>
      <c r="C317" t="s">
        <v>152</v>
      </c>
      <c r="D317" t="s">
        <v>233</v>
      </c>
      <c r="E317">
        <v>999991334</v>
      </c>
      <c r="F317" t="s">
        <v>691</v>
      </c>
      <c r="G317" t="s">
        <v>690</v>
      </c>
      <c r="H317" t="s">
        <v>225</v>
      </c>
      <c r="I317" t="s">
        <v>224</v>
      </c>
      <c r="J317">
        <v>1136076</v>
      </c>
      <c r="K317" t="s">
        <v>249</v>
      </c>
      <c r="L317" t="s">
        <v>689</v>
      </c>
      <c r="M317" t="s">
        <v>361</v>
      </c>
      <c r="N317">
        <v>3000</v>
      </c>
      <c r="O317" t="s">
        <v>688</v>
      </c>
      <c r="P317" t="s">
        <v>687</v>
      </c>
      <c r="Q317" t="s">
        <v>2413</v>
      </c>
      <c r="R317" t="s">
        <v>222</v>
      </c>
      <c r="S317" t="s">
        <v>278</v>
      </c>
      <c r="T317" t="s">
        <v>943</v>
      </c>
      <c r="U317" t="s">
        <v>942</v>
      </c>
      <c r="W317" t="s">
        <v>1494</v>
      </c>
      <c r="X317" t="s">
        <v>1106</v>
      </c>
    </row>
    <row r="318" spans="1:24" hidden="1" x14ac:dyDescent="0.25">
      <c r="A318">
        <v>102324</v>
      </c>
      <c r="B318">
        <v>284862</v>
      </c>
      <c r="C318" t="s">
        <v>152</v>
      </c>
      <c r="D318" t="s">
        <v>233</v>
      </c>
      <c r="E318">
        <v>999823136</v>
      </c>
      <c r="F318" t="s">
        <v>2387</v>
      </c>
      <c r="G318" t="s">
        <v>957</v>
      </c>
      <c r="H318" t="s">
        <v>230</v>
      </c>
      <c r="I318" t="s">
        <v>224</v>
      </c>
      <c r="J318">
        <v>37277</v>
      </c>
      <c r="K318" t="s">
        <v>46</v>
      </c>
      <c r="L318" t="s">
        <v>2386</v>
      </c>
      <c r="M318" t="s">
        <v>345</v>
      </c>
      <c r="N318">
        <v>75800</v>
      </c>
      <c r="O318" t="s">
        <v>2385</v>
      </c>
      <c r="Q318" t="s">
        <v>2412</v>
      </c>
      <c r="R318" t="s">
        <v>222</v>
      </c>
      <c r="S318" t="s">
        <v>227</v>
      </c>
      <c r="T318" t="s">
        <v>303</v>
      </c>
      <c r="U318" t="s">
        <v>2411</v>
      </c>
      <c r="W318" t="s">
        <v>2410</v>
      </c>
      <c r="X318" t="s">
        <v>2409</v>
      </c>
    </row>
    <row r="319" spans="1:24" hidden="1" x14ac:dyDescent="0.25">
      <c r="A319">
        <v>96259</v>
      </c>
      <c r="B319">
        <v>242340</v>
      </c>
      <c r="C319" t="s">
        <v>186</v>
      </c>
      <c r="D319" t="s">
        <v>233</v>
      </c>
      <c r="E319">
        <v>995368023</v>
      </c>
      <c r="F319" t="s">
        <v>2341</v>
      </c>
      <c r="G319" t="s">
        <v>1141</v>
      </c>
      <c r="H319" t="s">
        <v>232</v>
      </c>
      <c r="I319" t="s">
        <v>224</v>
      </c>
      <c r="J319">
        <v>253000</v>
      </c>
      <c r="K319" t="s">
        <v>46</v>
      </c>
      <c r="L319" t="s">
        <v>2340</v>
      </c>
      <c r="M319" t="s">
        <v>984</v>
      </c>
      <c r="N319">
        <v>64210</v>
      </c>
      <c r="Q319" t="s">
        <v>2339</v>
      </c>
      <c r="R319" t="s">
        <v>222</v>
      </c>
      <c r="S319" t="s">
        <v>227</v>
      </c>
      <c r="T319" t="s">
        <v>367</v>
      </c>
      <c r="U319" t="s">
        <v>2338</v>
      </c>
      <c r="W319" t="s">
        <v>2337</v>
      </c>
    </row>
    <row r="320" spans="1:24" hidden="1" x14ac:dyDescent="0.25">
      <c r="A320">
        <v>96259</v>
      </c>
      <c r="B320">
        <v>242340</v>
      </c>
      <c r="C320" t="s">
        <v>186</v>
      </c>
      <c r="D320" t="s">
        <v>233</v>
      </c>
      <c r="E320">
        <v>999584419</v>
      </c>
      <c r="F320" t="s">
        <v>1927</v>
      </c>
      <c r="G320" t="s">
        <v>1707</v>
      </c>
      <c r="H320" t="s">
        <v>232</v>
      </c>
      <c r="I320" t="s">
        <v>224</v>
      </c>
      <c r="J320">
        <v>422681</v>
      </c>
      <c r="K320" t="s">
        <v>565</v>
      </c>
      <c r="L320" t="s">
        <v>1706</v>
      </c>
      <c r="M320" t="s">
        <v>1321</v>
      </c>
      <c r="N320">
        <v>6815</v>
      </c>
      <c r="P320" t="s">
        <v>1926</v>
      </c>
      <c r="Q320" t="s">
        <v>2336</v>
      </c>
      <c r="R320" t="s">
        <v>222</v>
      </c>
      <c r="S320" t="s">
        <v>234</v>
      </c>
      <c r="T320" t="s">
        <v>444</v>
      </c>
      <c r="U320" t="s">
        <v>2335</v>
      </c>
      <c r="W320">
        <v>352710725609</v>
      </c>
      <c r="X320">
        <v>352710725575</v>
      </c>
    </row>
    <row r="321" spans="1:24" hidden="1" x14ac:dyDescent="0.25">
      <c r="A321">
        <v>96259</v>
      </c>
      <c r="B321">
        <v>242340</v>
      </c>
      <c r="C321" t="s">
        <v>186</v>
      </c>
      <c r="D321" t="s">
        <v>233</v>
      </c>
      <c r="E321">
        <v>996115505</v>
      </c>
      <c r="F321" t="s">
        <v>2334</v>
      </c>
      <c r="G321" t="s">
        <v>2333</v>
      </c>
      <c r="H321" t="s">
        <v>232</v>
      </c>
      <c r="I321" t="s">
        <v>224</v>
      </c>
      <c r="J321">
        <v>265289.2</v>
      </c>
      <c r="K321" t="s">
        <v>46</v>
      </c>
      <c r="L321" t="s">
        <v>2332</v>
      </c>
      <c r="M321" t="s">
        <v>2331</v>
      </c>
      <c r="N321">
        <v>83500</v>
      </c>
      <c r="O321" t="s">
        <v>2330</v>
      </c>
      <c r="Q321" t="s">
        <v>2329</v>
      </c>
      <c r="R321" t="s">
        <v>222</v>
      </c>
      <c r="S321" t="s">
        <v>234</v>
      </c>
      <c r="T321" t="s">
        <v>1327</v>
      </c>
      <c r="U321" t="s">
        <v>2328</v>
      </c>
      <c r="W321" t="s">
        <v>2327</v>
      </c>
      <c r="X321" t="s">
        <v>2326</v>
      </c>
    </row>
    <row r="322" spans="1:24" hidden="1" x14ac:dyDescent="0.25">
      <c r="A322">
        <v>96259</v>
      </c>
      <c r="B322">
        <v>242340</v>
      </c>
      <c r="C322" t="s">
        <v>186</v>
      </c>
      <c r="D322" t="s">
        <v>233</v>
      </c>
      <c r="E322">
        <v>997775757</v>
      </c>
      <c r="F322" t="s">
        <v>2325</v>
      </c>
      <c r="G322" t="s">
        <v>1006</v>
      </c>
      <c r="H322" t="s">
        <v>232</v>
      </c>
      <c r="I322" t="s">
        <v>224</v>
      </c>
      <c r="J322">
        <v>283865</v>
      </c>
      <c r="K322" t="s">
        <v>46</v>
      </c>
      <c r="L322" t="s">
        <v>2324</v>
      </c>
      <c r="M322" t="s">
        <v>2323</v>
      </c>
      <c r="N322">
        <v>31672</v>
      </c>
      <c r="O322" t="s">
        <v>2322</v>
      </c>
      <c r="Q322" t="s">
        <v>2321</v>
      </c>
      <c r="R322" t="s">
        <v>222</v>
      </c>
      <c r="S322" t="s">
        <v>234</v>
      </c>
      <c r="T322" t="s">
        <v>637</v>
      </c>
      <c r="U322" t="s">
        <v>2320</v>
      </c>
      <c r="W322">
        <v>33562245162</v>
      </c>
      <c r="X322" t="s">
        <v>2319</v>
      </c>
    </row>
    <row r="323" spans="1:24" hidden="1" x14ac:dyDescent="0.25">
      <c r="A323">
        <v>96259</v>
      </c>
      <c r="B323">
        <v>242340</v>
      </c>
      <c r="C323" t="s">
        <v>186</v>
      </c>
      <c r="D323" t="s">
        <v>233</v>
      </c>
      <c r="E323">
        <v>994783404</v>
      </c>
      <c r="F323" t="s">
        <v>2318</v>
      </c>
      <c r="G323" t="s">
        <v>2317</v>
      </c>
      <c r="H323" t="s">
        <v>232</v>
      </c>
      <c r="I323" t="s">
        <v>224</v>
      </c>
      <c r="J323">
        <v>233750</v>
      </c>
      <c r="K323" t="s">
        <v>57</v>
      </c>
      <c r="L323" t="s">
        <v>2316</v>
      </c>
      <c r="M323" t="s">
        <v>428</v>
      </c>
      <c r="N323">
        <v>8028</v>
      </c>
      <c r="O323" t="s">
        <v>2315</v>
      </c>
      <c r="P323" t="s">
        <v>2314</v>
      </c>
      <c r="Q323" t="s">
        <v>2313</v>
      </c>
      <c r="R323" t="s">
        <v>222</v>
      </c>
      <c r="S323" t="s">
        <v>234</v>
      </c>
      <c r="T323" t="s">
        <v>1173</v>
      </c>
      <c r="U323" t="s">
        <v>2312</v>
      </c>
      <c r="W323">
        <v>34630419818</v>
      </c>
      <c r="X323">
        <v>34934490010</v>
      </c>
    </row>
    <row r="324" spans="1:24" hidden="1" x14ac:dyDescent="0.25">
      <c r="A324">
        <v>96259</v>
      </c>
      <c r="B324">
        <v>242340</v>
      </c>
      <c r="C324" t="s">
        <v>186</v>
      </c>
      <c r="D324" t="s">
        <v>233</v>
      </c>
      <c r="E324">
        <v>998735475</v>
      </c>
      <c r="F324" t="s">
        <v>2311</v>
      </c>
      <c r="G324" t="s">
        <v>2310</v>
      </c>
      <c r="H324" t="s">
        <v>232</v>
      </c>
      <c r="I324" t="s">
        <v>224</v>
      </c>
      <c r="J324">
        <v>286473</v>
      </c>
      <c r="K324" t="s">
        <v>46</v>
      </c>
      <c r="L324" t="s">
        <v>2309</v>
      </c>
      <c r="M324" t="s">
        <v>345</v>
      </c>
      <c r="N324">
        <v>75116</v>
      </c>
      <c r="O324" t="s">
        <v>2308</v>
      </c>
      <c r="Q324" t="s">
        <v>2307</v>
      </c>
      <c r="R324" t="s">
        <v>222</v>
      </c>
      <c r="S324" t="s">
        <v>234</v>
      </c>
      <c r="T324" t="s">
        <v>2306</v>
      </c>
      <c r="U324" t="s">
        <v>2305</v>
      </c>
      <c r="W324">
        <v>33608237584</v>
      </c>
      <c r="X324">
        <v>33147234611</v>
      </c>
    </row>
    <row r="325" spans="1:24" hidden="1" x14ac:dyDescent="0.25">
      <c r="A325">
        <v>96259</v>
      </c>
      <c r="B325">
        <v>242340</v>
      </c>
      <c r="C325" t="s">
        <v>186</v>
      </c>
      <c r="D325" t="s">
        <v>226</v>
      </c>
      <c r="E325">
        <v>998381522</v>
      </c>
      <c r="F325" t="s">
        <v>191</v>
      </c>
      <c r="G325" t="s">
        <v>2304</v>
      </c>
      <c r="H325" t="s">
        <v>232</v>
      </c>
      <c r="I325" t="s">
        <v>224</v>
      </c>
      <c r="J325">
        <v>1754533</v>
      </c>
      <c r="K325" t="s">
        <v>46</v>
      </c>
      <c r="L325" t="s">
        <v>2303</v>
      </c>
      <c r="M325" t="s">
        <v>345</v>
      </c>
      <c r="N325">
        <v>75015</v>
      </c>
      <c r="O325" t="s">
        <v>2302</v>
      </c>
      <c r="P325" t="s">
        <v>2301</v>
      </c>
      <c r="Q325" t="s">
        <v>2300</v>
      </c>
      <c r="R325" t="s">
        <v>222</v>
      </c>
      <c r="S325" t="s">
        <v>234</v>
      </c>
      <c r="T325" t="s">
        <v>388</v>
      </c>
      <c r="U325" t="s">
        <v>1512</v>
      </c>
      <c r="W325" t="s">
        <v>2299</v>
      </c>
      <c r="X325" t="s">
        <v>2298</v>
      </c>
    </row>
    <row r="326" spans="1:24" hidden="1" x14ac:dyDescent="0.25">
      <c r="A326">
        <v>96259</v>
      </c>
      <c r="B326">
        <v>242340</v>
      </c>
      <c r="C326" t="s">
        <v>186</v>
      </c>
      <c r="D326" t="s">
        <v>233</v>
      </c>
      <c r="E326">
        <v>999994438</v>
      </c>
      <c r="F326" t="s">
        <v>1258</v>
      </c>
      <c r="G326" t="s">
        <v>1257</v>
      </c>
      <c r="H326" t="s">
        <v>254</v>
      </c>
      <c r="I326" t="s">
        <v>224</v>
      </c>
      <c r="J326">
        <v>1258749.75</v>
      </c>
      <c r="K326" t="s">
        <v>46</v>
      </c>
      <c r="L326" t="s">
        <v>1256</v>
      </c>
      <c r="M326" t="s">
        <v>304</v>
      </c>
      <c r="N326">
        <v>91120</v>
      </c>
      <c r="O326" t="s">
        <v>1255</v>
      </c>
      <c r="P326" t="s">
        <v>1254</v>
      </c>
      <c r="Q326" t="s">
        <v>2297</v>
      </c>
      <c r="R326" t="s">
        <v>222</v>
      </c>
      <c r="S326" t="s">
        <v>234</v>
      </c>
      <c r="T326" t="s">
        <v>2296</v>
      </c>
      <c r="U326" t="s">
        <v>2295</v>
      </c>
      <c r="W326">
        <v>33169936214</v>
      </c>
      <c r="X326">
        <v>33169936220</v>
      </c>
    </row>
    <row r="327" spans="1:24" hidden="1" x14ac:dyDescent="0.25">
      <c r="A327">
        <v>96259</v>
      </c>
      <c r="B327">
        <v>242340</v>
      </c>
      <c r="C327" t="s">
        <v>186</v>
      </c>
      <c r="D327" t="s">
        <v>233</v>
      </c>
      <c r="E327">
        <v>993127905</v>
      </c>
      <c r="F327" t="s">
        <v>2294</v>
      </c>
      <c r="G327" t="s">
        <v>2293</v>
      </c>
      <c r="H327" t="s">
        <v>232</v>
      </c>
      <c r="I327" t="s">
        <v>224</v>
      </c>
      <c r="J327">
        <v>290269</v>
      </c>
      <c r="K327" t="s">
        <v>113</v>
      </c>
      <c r="L327" t="s">
        <v>2292</v>
      </c>
      <c r="M327" t="s">
        <v>2291</v>
      </c>
      <c r="N327">
        <v>88046</v>
      </c>
      <c r="O327" t="s">
        <v>2290</v>
      </c>
      <c r="Q327" t="s">
        <v>2289</v>
      </c>
      <c r="R327" t="s">
        <v>222</v>
      </c>
      <c r="S327" t="s">
        <v>234</v>
      </c>
      <c r="T327" t="s">
        <v>1538</v>
      </c>
      <c r="U327" t="s">
        <v>2272</v>
      </c>
      <c r="W327" t="s">
        <v>2288</v>
      </c>
      <c r="X327" t="s">
        <v>2287</v>
      </c>
    </row>
    <row r="328" spans="1:24" hidden="1" x14ac:dyDescent="0.25">
      <c r="A328">
        <v>96259</v>
      </c>
      <c r="B328">
        <v>242340</v>
      </c>
      <c r="C328" t="s">
        <v>186</v>
      </c>
      <c r="D328" t="s">
        <v>233</v>
      </c>
      <c r="E328">
        <v>999981246</v>
      </c>
      <c r="F328" t="s">
        <v>752</v>
      </c>
      <c r="G328" t="s">
        <v>751</v>
      </c>
      <c r="H328" t="s">
        <v>254</v>
      </c>
      <c r="I328" t="s">
        <v>224</v>
      </c>
      <c r="J328">
        <v>299008</v>
      </c>
      <c r="K328" t="s">
        <v>46</v>
      </c>
      <c r="L328" t="s">
        <v>750</v>
      </c>
      <c r="M328" t="s">
        <v>345</v>
      </c>
      <c r="N328">
        <v>75272</v>
      </c>
      <c r="O328" t="s">
        <v>749</v>
      </c>
      <c r="P328" t="s">
        <v>748</v>
      </c>
      <c r="Q328" t="s">
        <v>2286</v>
      </c>
      <c r="R328" t="s">
        <v>222</v>
      </c>
      <c r="S328" t="s">
        <v>278</v>
      </c>
      <c r="T328" t="s">
        <v>894</v>
      </c>
      <c r="U328" t="s">
        <v>1318</v>
      </c>
      <c r="W328">
        <v>33140519385</v>
      </c>
      <c r="X328">
        <v>33140510094</v>
      </c>
    </row>
    <row r="329" spans="1:24" hidden="1" x14ac:dyDescent="0.25">
      <c r="A329">
        <v>96259</v>
      </c>
      <c r="B329">
        <v>242340</v>
      </c>
      <c r="C329" t="s">
        <v>186</v>
      </c>
      <c r="D329" t="s">
        <v>233</v>
      </c>
      <c r="E329">
        <v>997800201</v>
      </c>
      <c r="F329" t="s">
        <v>2285</v>
      </c>
      <c r="G329" t="s">
        <v>2284</v>
      </c>
      <c r="H329" t="s">
        <v>232</v>
      </c>
      <c r="I329" t="s">
        <v>224</v>
      </c>
      <c r="J329">
        <v>440954</v>
      </c>
      <c r="K329" t="s">
        <v>46</v>
      </c>
      <c r="L329" t="s">
        <v>2283</v>
      </c>
      <c r="M329" t="s">
        <v>1379</v>
      </c>
      <c r="N329">
        <v>31701</v>
      </c>
      <c r="O329" t="s">
        <v>2282</v>
      </c>
      <c r="Q329" t="s">
        <v>2281</v>
      </c>
      <c r="R329" t="s">
        <v>222</v>
      </c>
      <c r="S329" t="s">
        <v>234</v>
      </c>
      <c r="T329" t="s">
        <v>650</v>
      </c>
      <c r="U329" t="s">
        <v>2280</v>
      </c>
      <c r="W329" t="s">
        <v>2279</v>
      </c>
      <c r="X329" t="s">
        <v>2278</v>
      </c>
    </row>
    <row r="330" spans="1:24" hidden="1" x14ac:dyDescent="0.25">
      <c r="A330">
        <v>96259</v>
      </c>
      <c r="B330">
        <v>242340</v>
      </c>
      <c r="C330" t="s">
        <v>186</v>
      </c>
      <c r="D330" t="s">
        <v>233</v>
      </c>
      <c r="E330">
        <v>985540274</v>
      </c>
      <c r="F330" t="s">
        <v>2277</v>
      </c>
      <c r="G330" t="s">
        <v>2276</v>
      </c>
      <c r="H330" t="s">
        <v>232</v>
      </c>
      <c r="I330" t="s">
        <v>224</v>
      </c>
      <c r="J330">
        <v>363544</v>
      </c>
      <c r="K330" t="s">
        <v>113</v>
      </c>
      <c r="L330" t="s">
        <v>2275</v>
      </c>
      <c r="M330" t="s">
        <v>1011</v>
      </c>
      <c r="N330">
        <v>88046</v>
      </c>
      <c r="O330" t="s">
        <v>2274</v>
      </c>
      <c r="Q330" t="s">
        <v>2273</v>
      </c>
      <c r="R330" t="s">
        <v>222</v>
      </c>
      <c r="S330" t="s">
        <v>234</v>
      </c>
      <c r="T330" t="s">
        <v>1538</v>
      </c>
      <c r="U330" t="s">
        <v>2272</v>
      </c>
      <c r="W330">
        <v>4975415900545</v>
      </c>
      <c r="X330">
        <v>497541590022545</v>
      </c>
    </row>
    <row r="331" spans="1:24" hidden="1" x14ac:dyDescent="0.25">
      <c r="A331">
        <v>96259</v>
      </c>
      <c r="B331">
        <v>242340</v>
      </c>
      <c r="C331" t="s">
        <v>186</v>
      </c>
      <c r="D331" t="s">
        <v>233</v>
      </c>
      <c r="E331">
        <v>995185954</v>
      </c>
      <c r="F331" t="s">
        <v>2271</v>
      </c>
      <c r="G331" t="s">
        <v>2270</v>
      </c>
      <c r="H331" t="s">
        <v>232</v>
      </c>
      <c r="I331" t="s">
        <v>224</v>
      </c>
      <c r="J331">
        <v>652040</v>
      </c>
      <c r="K331" t="s">
        <v>223</v>
      </c>
      <c r="L331" t="s">
        <v>2269</v>
      </c>
      <c r="M331" t="s">
        <v>1035</v>
      </c>
      <c r="N331">
        <v>2270</v>
      </c>
      <c r="O331" t="s">
        <v>2268</v>
      </c>
      <c r="P331" t="s">
        <v>2267</v>
      </c>
      <c r="Q331" t="s">
        <v>2266</v>
      </c>
      <c r="R331" t="s">
        <v>222</v>
      </c>
      <c r="S331" t="s">
        <v>234</v>
      </c>
      <c r="T331" t="s">
        <v>1630</v>
      </c>
      <c r="U331" t="s">
        <v>1511</v>
      </c>
      <c r="W331">
        <v>358407509342</v>
      </c>
      <c r="X331">
        <v>358943556710</v>
      </c>
    </row>
    <row r="332" spans="1:24" hidden="1" x14ac:dyDescent="0.25">
      <c r="A332">
        <v>96259</v>
      </c>
      <c r="B332">
        <v>242340</v>
      </c>
      <c r="C332" t="s">
        <v>186</v>
      </c>
      <c r="D332" t="s">
        <v>233</v>
      </c>
      <c r="E332">
        <v>996239665</v>
      </c>
      <c r="F332" t="s">
        <v>2265</v>
      </c>
      <c r="G332" t="s">
        <v>2264</v>
      </c>
      <c r="H332" t="s">
        <v>232</v>
      </c>
      <c r="I332" t="s">
        <v>224</v>
      </c>
      <c r="J332">
        <v>461574</v>
      </c>
      <c r="K332" t="s">
        <v>223</v>
      </c>
      <c r="L332" t="s">
        <v>2263</v>
      </c>
      <c r="M332" t="s">
        <v>1035</v>
      </c>
      <c r="N332">
        <v>2210</v>
      </c>
      <c r="O332" t="s">
        <v>2262</v>
      </c>
      <c r="Q332" t="s">
        <v>2261</v>
      </c>
      <c r="R332" t="s">
        <v>222</v>
      </c>
      <c r="S332" t="s">
        <v>234</v>
      </c>
      <c r="T332" t="s">
        <v>342</v>
      </c>
      <c r="U332" t="s">
        <v>2260</v>
      </c>
      <c r="W332" t="s">
        <v>2259</v>
      </c>
      <c r="X332" t="s">
        <v>2258</v>
      </c>
    </row>
    <row r="333" spans="1:24" hidden="1" x14ac:dyDescent="0.25">
      <c r="A333">
        <v>96259</v>
      </c>
      <c r="B333">
        <v>242340</v>
      </c>
      <c r="C333" t="s">
        <v>186</v>
      </c>
      <c r="D333" t="s">
        <v>233</v>
      </c>
      <c r="E333">
        <v>999851169</v>
      </c>
      <c r="F333" t="s">
        <v>1002</v>
      </c>
      <c r="G333" t="s">
        <v>1001</v>
      </c>
      <c r="H333" t="s">
        <v>225</v>
      </c>
      <c r="I333" t="s">
        <v>224</v>
      </c>
      <c r="J333">
        <v>347700</v>
      </c>
      <c r="K333" t="s">
        <v>46</v>
      </c>
      <c r="L333" t="s">
        <v>1000</v>
      </c>
      <c r="M333" t="s">
        <v>999</v>
      </c>
      <c r="N333">
        <v>31062</v>
      </c>
      <c r="O333" t="s">
        <v>998</v>
      </c>
      <c r="P333" t="s">
        <v>997</v>
      </c>
      <c r="Q333" t="s">
        <v>2257</v>
      </c>
      <c r="R333" t="s">
        <v>222</v>
      </c>
      <c r="S333" t="s">
        <v>278</v>
      </c>
      <c r="T333" t="s">
        <v>367</v>
      </c>
      <c r="U333" t="s">
        <v>2256</v>
      </c>
      <c r="W333" t="s">
        <v>2255</v>
      </c>
      <c r="X333" t="s">
        <v>2254</v>
      </c>
    </row>
    <row r="334" spans="1:24" hidden="1" x14ac:dyDescent="0.25">
      <c r="A334">
        <v>96259</v>
      </c>
      <c r="B334">
        <v>242340</v>
      </c>
      <c r="C334" t="s">
        <v>186</v>
      </c>
      <c r="D334" t="s">
        <v>233</v>
      </c>
      <c r="E334">
        <v>995805881</v>
      </c>
      <c r="F334" t="s">
        <v>2253</v>
      </c>
      <c r="G334" t="s">
        <v>2179</v>
      </c>
      <c r="H334" t="s">
        <v>232</v>
      </c>
      <c r="I334" t="s">
        <v>224</v>
      </c>
      <c r="J334">
        <v>575560</v>
      </c>
      <c r="K334" t="s">
        <v>249</v>
      </c>
      <c r="L334" t="s">
        <v>2252</v>
      </c>
      <c r="M334" t="s">
        <v>2050</v>
      </c>
      <c r="N334">
        <v>1410</v>
      </c>
      <c r="O334" t="s">
        <v>2251</v>
      </c>
      <c r="Q334" t="s">
        <v>2250</v>
      </c>
      <c r="R334" t="s">
        <v>222</v>
      </c>
      <c r="S334" t="s">
        <v>234</v>
      </c>
      <c r="T334" t="s">
        <v>637</v>
      </c>
      <c r="U334" t="s">
        <v>2249</v>
      </c>
      <c r="W334">
        <v>3223529172</v>
      </c>
      <c r="X334">
        <v>3223529179</v>
      </c>
    </row>
    <row r="335" spans="1:24" hidden="1" x14ac:dyDescent="0.25">
      <c r="A335">
        <v>96259</v>
      </c>
      <c r="B335">
        <v>242340</v>
      </c>
      <c r="C335" t="s">
        <v>186</v>
      </c>
      <c r="D335" t="s">
        <v>233</v>
      </c>
      <c r="E335">
        <v>996261975</v>
      </c>
      <c r="F335" t="s">
        <v>2248</v>
      </c>
      <c r="G335" t="s">
        <v>2247</v>
      </c>
      <c r="H335" t="s">
        <v>232</v>
      </c>
      <c r="I335" t="s">
        <v>224</v>
      </c>
      <c r="J335">
        <v>835420</v>
      </c>
      <c r="K335" t="s">
        <v>332</v>
      </c>
      <c r="L335" t="s">
        <v>2246</v>
      </c>
      <c r="M335" t="s">
        <v>1378</v>
      </c>
      <c r="N335">
        <v>3183</v>
      </c>
      <c r="P335" t="s">
        <v>2245</v>
      </c>
      <c r="Q335" t="s">
        <v>2244</v>
      </c>
      <c r="R335" t="s">
        <v>222</v>
      </c>
      <c r="S335" t="s">
        <v>234</v>
      </c>
      <c r="T335" t="s">
        <v>2243</v>
      </c>
      <c r="U335" t="s">
        <v>2242</v>
      </c>
      <c r="W335">
        <v>4733084800</v>
      </c>
      <c r="X335">
        <v>4733045735</v>
      </c>
    </row>
    <row r="336" spans="1:24" hidden="1" x14ac:dyDescent="0.25">
      <c r="A336">
        <v>96259</v>
      </c>
      <c r="B336">
        <v>242340</v>
      </c>
      <c r="C336" t="s">
        <v>186</v>
      </c>
      <c r="D336" t="s">
        <v>233</v>
      </c>
      <c r="E336">
        <v>992232013</v>
      </c>
      <c r="F336" t="s">
        <v>2241</v>
      </c>
      <c r="G336" t="s">
        <v>2240</v>
      </c>
      <c r="H336" t="s">
        <v>232</v>
      </c>
      <c r="I336" t="s">
        <v>224</v>
      </c>
      <c r="J336">
        <v>200000</v>
      </c>
      <c r="K336" t="s">
        <v>332</v>
      </c>
      <c r="L336" t="s">
        <v>2039</v>
      </c>
      <c r="M336" t="s">
        <v>2239</v>
      </c>
      <c r="N336">
        <v>9292</v>
      </c>
      <c r="O336" t="s">
        <v>2238</v>
      </c>
      <c r="Q336" t="s">
        <v>2237</v>
      </c>
      <c r="R336" t="s">
        <v>222</v>
      </c>
      <c r="S336" t="s">
        <v>227</v>
      </c>
      <c r="T336" t="s">
        <v>2236</v>
      </c>
      <c r="U336" t="s">
        <v>2235</v>
      </c>
      <c r="W336">
        <v>4790103496</v>
      </c>
      <c r="X336">
        <v>4777655859</v>
      </c>
    </row>
    <row r="337" spans="1:24" hidden="1" x14ac:dyDescent="0.25">
      <c r="A337">
        <v>96259</v>
      </c>
      <c r="B337">
        <v>242340</v>
      </c>
      <c r="C337" t="s">
        <v>186</v>
      </c>
      <c r="D337" t="s">
        <v>233</v>
      </c>
      <c r="E337">
        <v>988768046</v>
      </c>
      <c r="F337" t="s">
        <v>2234</v>
      </c>
      <c r="G337" t="s">
        <v>2233</v>
      </c>
      <c r="H337" t="s">
        <v>232</v>
      </c>
      <c r="I337" t="s">
        <v>224</v>
      </c>
      <c r="J337">
        <v>214000</v>
      </c>
      <c r="K337" t="s">
        <v>249</v>
      </c>
      <c r="L337" t="s">
        <v>2232</v>
      </c>
      <c r="M337" t="s">
        <v>2231</v>
      </c>
      <c r="N337">
        <v>2000</v>
      </c>
      <c r="O337" t="s">
        <v>2230</v>
      </c>
      <c r="Q337" t="s">
        <v>2229</v>
      </c>
      <c r="R337" t="s">
        <v>222</v>
      </c>
      <c r="S337" t="s">
        <v>221</v>
      </c>
      <c r="T337" t="s">
        <v>586</v>
      </c>
      <c r="U337" t="s">
        <v>2228</v>
      </c>
      <c r="W337">
        <v>3232386714</v>
      </c>
      <c r="X337">
        <v>3232488863</v>
      </c>
    </row>
    <row r="338" spans="1:24" hidden="1" x14ac:dyDescent="0.25">
      <c r="A338">
        <v>96259</v>
      </c>
      <c r="B338">
        <v>242340</v>
      </c>
      <c r="C338" t="s">
        <v>186</v>
      </c>
      <c r="D338" t="s">
        <v>233</v>
      </c>
      <c r="E338">
        <v>999992304</v>
      </c>
      <c r="F338" t="s">
        <v>666</v>
      </c>
      <c r="G338" t="s">
        <v>665</v>
      </c>
      <c r="H338" t="s">
        <v>254</v>
      </c>
      <c r="I338" t="s">
        <v>224</v>
      </c>
      <c r="J338">
        <v>431211.6</v>
      </c>
      <c r="K338" t="s">
        <v>249</v>
      </c>
      <c r="L338" t="s">
        <v>664</v>
      </c>
      <c r="M338" t="s">
        <v>494</v>
      </c>
      <c r="N338">
        <v>1049</v>
      </c>
      <c r="O338" t="s">
        <v>663</v>
      </c>
      <c r="Q338" t="s">
        <v>2227</v>
      </c>
      <c r="R338" t="s">
        <v>222</v>
      </c>
      <c r="S338" t="s">
        <v>234</v>
      </c>
      <c r="T338" t="s">
        <v>1292</v>
      </c>
      <c r="U338" t="s">
        <v>1500</v>
      </c>
      <c r="W338">
        <v>390332785384</v>
      </c>
      <c r="X338">
        <v>390332786465</v>
      </c>
    </row>
    <row r="339" spans="1:24" hidden="1" x14ac:dyDescent="0.25">
      <c r="A339">
        <v>90955</v>
      </c>
      <c r="B339">
        <v>217991</v>
      </c>
      <c r="C339" t="s">
        <v>160</v>
      </c>
      <c r="D339" t="s">
        <v>233</v>
      </c>
      <c r="E339">
        <v>998264152</v>
      </c>
      <c r="F339" t="s">
        <v>2139</v>
      </c>
      <c r="G339" t="s">
        <v>95</v>
      </c>
      <c r="H339" t="s">
        <v>232</v>
      </c>
      <c r="I339" t="s">
        <v>224</v>
      </c>
      <c r="J339">
        <v>80440</v>
      </c>
      <c r="K339" t="s">
        <v>274</v>
      </c>
      <c r="L339" t="s">
        <v>2138</v>
      </c>
      <c r="M339" t="s">
        <v>272</v>
      </c>
      <c r="N339">
        <v>1349026</v>
      </c>
      <c r="O339" t="s">
        <v>2137</v>
      </c>
      <c r="Q339" t="s">
        <v>2136</v>
      </c>
      <c r="R339" t="s">
        <v>222</v>
      </c>
      <c r="S339" t="s">
        <v>234</v>
      </c>
      <c r="T339" t="s">
        <v>258</v>
      </c>
      <c r="U339" t="s">
        <v>479</v>
      </c>
      <c r="W339" t="s">
        <v>2135</v>
      </c>
      <c r="X339" t="s">
        <v>2134</v>
      </c>
    </row>
    <row r="340" spans="1:24" hidden="1" x14ac:dyDescent="0.25">
      <c r="A340">
        <v>90955</v>
      </c>
      <c r="B340">
        <v>217991</v>
      </c>
      <c r="C340" t="s">
        <v>160</v>
      </c>
      <c r="D340" t="s">
        <v>233</v>
      </c>
      <c r="E340">
        <v>999627875</v>
      </c>
      <c r="F340" t="s">
        <v>583</v>
      </c>
      <c r="G340" t="s">
        <v>582</v>
      </c>
      <c r="H340" t="s">
        <v>254</v>
      </c>
      <c r="I340" t="s">
        <v>224</v>
      </c>
      <c r="J340">
        <v>1334751</v>
      </c>
      <c r="K340" t="s">
        <v>250</v>
      </c>
      <c r="L340" t="s">
        <v>581</v>
      </c>
      <c r="M340" t="s">
        <v>313</v>
      </c>
      <c r="N340" t="s">
        <v>580</v>
      </c>
      <c r="O340" t="s">
        <v>579</v>
      </c>
      <c r="P340" t="s">
        <v>578</v>
      </c>
      <c r="Q340" t="s">
        <v>2133</v>
      </c>
      <c r="R340" t="s">
        <v>222</v>
      </c>
      <c r="S340" t="s">
        <v>227</v>
      </c>
      <c r="T340" t="s">
        <v>2132</v>
      </c>
      <c r="U340" t="s">
        <v>2131</v>
      </c>
      <c r="W340" t="s">
        <v>2130</v>
      </c>
      <c r="X340" t="s">
        <v>2129</v>
      </c>
    </row>
    <row r="341" spans="1:24" hidden="1" x14ac:dyDescent="0.25">
      <c r="A341">
        <v>90955</v>
      </c>
      <c r="B341">
        <v>217991</v>
      </c>
      <c r="C341" t="s">
        <v>160</v>
      </c>
      <c r="D341" t="s">
        <v>226</v>
      </c>
      <c r="E341">
        <v>999766294</v>
      </c>
      <c r="F341" t="s">
        <v>45</v>
      </c>
      <c r="G341" t="s">
        <v>1615</v>
      </c>
      <c r="H341" t="s">
        <v>232</v>
      </c>
      <c r="I341" t="s">
        <v>224</v>
      </c>
      <c r="J341">
        <v>1859921</v>
      </c>
      <c r="K341" t="s">
        <v>46</v>
      </c>
      <c r="L341" t="s">
        <v>1725</v>
      </c>
      <c r="M341" t="s">
        <v>852</v>
      </c>
      <c r="N341">
        <v>92400</v>
      </c>
      <c r="O341" t="s">
        <v>1724</v>
      </c>
      <c r="P341" t="s">
        <v>1723</v>
      </c>
      <c r="Q341" t="s">
        <v>2128</v>
      </c>
      <c r="R341" t="s">
        <v>222</v>
      </c>
      <c r="S341" t="s">
        <v>234</v>
      </c>
      <c r="T341" t="s">
        <v>2127</v>
      </c>
      <c r="U341" t="s">
        <v>2126</v>
      </c>
      <c r="W341" t="s">
        <v>2125</v>
      </c>
      <c r="X341" t="s">
        <v>2124</v>
      </c>
    </row>
    <row r="342" spans="1:24" hidden="1" x14ac:dyDescent="0.25">
      <c r="A342">
        <v>90955</v>
      </c>
      <c r="B342">
        <v>217991</v>
      </c>
      <c r="C342" t="s">
        <v>160</v>
      </c>
      <c r="D342" t="s">
        <v>233</v>
      </c>
      <c r="E342">
        <v>998733923</v>
      </c>
      <c r="F342" t="s">
        <v>2123</v>
      </c>
      <c r="G342" t="s">
        <v>1747</v>
      </c>
      <c r="H342" t="s">
        <v>232</v>
      </c>
      <c r="I342" t="s">
        <v>224</v>
      </c>
      <c r="J342">
        <v>328251.3</v>
      </c>
      <c r="K342" t="s">
        <v>46</v>
      </c>
      <c r="L342" t="s">
        <v>2122</v>
      </c>
      <c r="M342" t="s">
        <v>2121</v>
      </c>
      <c r="N342">
        <v>81000</v>
      </c>
      <c r="O342" t="s">
        <v>2120</v>
      </c>
      <c r="Q342" t="s">
        <v>2119</v>
      </c>
      <c r="R342" t="s">
        <v>222</v>
      </c>
      <c r="S342" t="s">
        <v>234</v>
      </c>
      <c r="T342" t="s">
        <v>1309</v>
      </c>
      <c r="U342" t="s">
        <v>2118</v>
      </c>
      <c r="W342" t="s">
        <v>2117</v>
      </c>
      <c r="X342" t="s">
        <v>2116</v>
      </c>
    </row>
    <row r="343" spans="1:24" hidden="1" x14ac:dyDescent="0.25">
      <c r="A343">
        <v>90955</v>
      </c>
      <c r="B343">
        <v>217991</v>
      </c>
      <c r="C343" t="s">
        <v>160</v>
      </c>
      <c r="D343" t="s">
        <v>233</v>
      </c>
      <c r="E343">
        <v>999762996</v>
      </c>
      <c r="F343" t="s">
        <v>1096</v>
      </c>
      <c r="G343" t="s">
        <v>1095</v>
      </c>
      <c r="H343" t="s">
        <v>232</v>
      </c>
      <c r="I343" t="s">
        <v>237</v>
      </c>
      <c r="K343" t="s">
        <v>35</v>
      </c>
      <c r="L343" t="s">
        <v>1094</v>
      </c>
      <c r="M343" t="s">
        <v>379</v>
      </c>
      <c r="N343">
        <v>16154</v>
      </c>
      <c r="O343" t="s">
        <v>1093</v>
      </c>
      <c r="Q343" t="s">
        <v>2115</v>
      </c>
      <c r="R343" t="s">
        <v>222</v>
      </c>
      <c r="S343" t="s">
        <v>234</v>
      </c>
      <c r="T343" t="s">
        <v>343</v>
      </c>
      <c r="U343" t="s">
        <v>2114</v>
      </c>
      <c r="W343" t="s">
        <v>2113</v>
      </c>
    </row>
    <row r="344" spans="1:24" hidden="1" x14ac:dyDescent="0.25">
      <c r="A344">
        <v>90955</v>
      </c>
      <c r="B344">
        <v>217991</v>
      </c>
      <c r="C344" t="s">
        <v>160</v>
      </c>
      <c r="D344" t="s">
        <v>233</v>
      </c>
      <c r="E344">
        <v>999945938</v>
      </c>
      <c r="F344" t="s">
        <v>1530</v>
      </c>
      <c r="G344" t="s">
        <v>1529</v>
      </c>
      <c r="H344" t="s">
        <v>232</v>
      </c>
      <c r="I344" t="s">
        <v>237</v>
      </c>
      <c r="K344" t="s">
        <v>35</v>
      </c>
      <c r="L344" t="s">
        <v>1528</v>
      </c>
      <c r="M344" t="s">
        <v>1527</v>
      </c>
      <c r="N344">
        <v>50013</v>
      </c>
      <c r="O344" t="s">
        <v>1526</v>
      </c>
      <c r="Q344" t="s">
        <v>2112</v>
      </c>
      <c r="R344" t="s">
        <v>222</v>
      </c>
      <c r="S344" t="s">
        <v>234</v>
      </c>
      <c r="T344" t="s">
        <v>732</v>
      </c>
      <c r="U344" t="s">
        <v>1858</v>
      </c>
      <c r="W344">
        <v>390119967659</v>
      </c>
      <c r="X344">
        <v>390119967694</v>
      </c>
    </row>
    <row r="345" spans="1:24" hidden="1" x14ac:dyDescent="0.25">
      <c r="A345">
        <v>90955</v>
      </c>
      <c r="B345">
        <v>217991</v>
      </c>
      <c r="C345" t="s">
        <v>160</v>
      </c>
      <c r="D345" t="s">
        <v>233</v>
      </c>
      <c r="E345">
        <v>999831090</v>
      </c>
      <c r="F345" t="s">
        <v>982</v>
      </c>
      <c r="G345" t="s">
        <v>981</v>
      </c>
      <c r="H345" t="s">
        <v>230</v>
      </c>
      <c r="I345" t="s">
        <v>224</v>
      </c>
      <c r="J345">
        <v>87750</v>
      </c>
      <c r="K345" t="s">
        <v>229</v>
      </c>
      <c r="L345" t="s">
        <v>980</v>
      </c>
      <c r="M345" t="s">
        <v>646</v>
      </c>
      <c r="N345">
        <v>10086</v>
      </c>
      <c r="O345" t="s">
        <v>979</v>
      </c>
      <c r="Q345" t="s">
        <v>2111</v>
      </c>
      <c r="R345" t="s">
        <v>222</v>
      </c>
      <c r="S345" t="s">
        <v>234</v>
      </c>
      <c r="T345" t="s">
        <v>1229</v>
      </c>
      <c r="U345" t="s">
        <v>2110</v>
      </c>
      <c r="W345" t="s">
        <v>2109</v>
      </c>
      <c r="X345" t="s">
        <v>2108</v>
      </c>
    </row>
    <row r="346" spans="1:24" hidden="1" x14ac:dyDescent="0.25">
      <c r="A346">
        <v>90955</v>
      </c>
      <c r="B346">
        <v>217991</v>
      </c>
      <c r="C346" t="s">
        <v>160</v>
      </c>
      <c r="D346" t="s">
        <v>233</v>
      </c>
      <c r="E346">
        <v>999984156</v>
      </c>
      <c r="F346" t="s">
        <v>632</v>
      </c>
      <c r="G346" t="s">
        <v>631</v>
      </c>
      <c r="H346" t="s">
        <v>225</v>
      </c>
      <c r="I346" t="s">
        <v>224</v>
      </c>
      <c r="J346">
        <v>547713</v>
      </c>
      <c r="K346" t="s">
        <v>68</v>
      </c>
      <c r="L346" t="s">
        <v>630</v>
      </c>
      <c r="M346" t="s">
        <v>585</v>
      </c>
      <c r="N346" t="s">
        <v>629</v>
      </c>
      <c r="O346" t="s">
        <v>628</v>
      </c>
      <c r="P346" t="s">
        <v>627</v>
      </c>
      <c r="Q346" t="s">
        <v>2107</v>
      </c>
      <c r="R346" t="s">
        <v>222</v>
      </c>
      <c r="S346" t="s">
        <v>227</v>
      </c>
      <c r="T346" t="s">
        <v>398</v>
      </c>
      <c r="U346" t="s">
        <v>2106</v>
      </c>
      <c r="W346" t="s">
        <v>626</v>
      </c>
      <c r="X346" t="s">
        <v>625</v>
      </c>
    </row>
    <row r="347" spans="1:24" hidden="1" x14ac:dyDescent="0.25">
      <c r="A347">
        <v>90955</v>
      </c>
      <c r="B347">
        <v>217991</v>
      </c>
      <c r="C347" t="s">
        <v>160</v>
      </c>
      <c r="D347" t="s">
        <v>233</v>
      </c>
      <c r="E347">
        <v>951262220</v>
      </c>
      <c r="F347" t="s">
        <v>34</v>
      </c>
      <c r="G347" t="s">
        <v>1707</v>
      </c>
      <c r="H347" t="s">
        <v>232</v>
      </c>
      <c r="I347" t="s">
        <v>224</v>
      </c>
      <c r="J347">
        <v>1111421</v>
      </c>
      <c r="K347" t="s">
        <v>35</v>
      </c>
      <c r="L347" t="s">
        <v>1587</v>
      </c>
      <c r="M347" t="s">
        <v>308</v>
      </c>
      <c r="N347">
        <v>195</v>
      </c>
      <c r="O347" t="s">
        <v>1893</v>
      </c>
      <c r="P347" t="s">
        <v>1892</v>
      </c>
      <c r="Q347" t="s">
        <v>2105</v>
      </c>
      <c r="R347" t="s">
        <v>222</v>
      </c>
      <c r="S347" t="s">
        <v>234</v>
      </c>
      <c r="T347" t="s">
        <v>732</v>
      </c>
      <c r="U347" t="s">
        <v>1858</v>
      </c>
      <c r="W347">
        <v>390119967659</v>
      </c>
      <c r="X347">
        <v>390119967694</v>
      </c>
    </row>
    <row r="348" spans="1:24" hidden="1" x14ac:dyDescent="0.25">
      <c r="A348">
        <v>90955</v>
      </c>
      <c r="B348">
        <v>217991</v>
      </c>
      <c r="C348" t="s">
        <v>160</v>
      </c>
      <c r="D348" t="s">
        <v>233</v>
      </c>
      <c r="E348">
        <v>999971934</v>
      </c>
      <c r="F348" t="s">
        <v>1124</v>
      </c>
      <c r="G348" t="s">
        <v>1123</v>
      </c>
      <c r="H348" t="s">
        <v>232</v>
      </c>
      <c r="I348" t="s">
        <v>224</v>
      </c>
      <c r="J348">
        <v>1105396.7</v>
      </c>
      <c r="K348" t="s">
        <v>46</v>
      </c>
      <c r="L348" t="s">
        <v>1122</v>
      </c>
      <c r="M348" t="s">
        <v>1121</v>
      </c>
      <c r="N348">
        <v>92230</v>
      </c>
      <c r="O348" t="s">
        <v>851</v>
      </c>
      <c r="P348" t="s">
        <v>1120</v>
      </c>
      <c r="Q348" t="s">
        <v>2104</v>
      </c>
      <c r="R348" t="s">
        <v>222</v>
      </c>
      <c r="S348" t="s">
        <v>234</v>
      </c>
      <c r="T348" t="s">
        <v>358</v>
      </c>
      <c r="U348" t="s">
        <v>1478</v>
      </c>
      <c r="W348" t="s">
        <v>2103</v>
      </c>
    </row>
    <row r="349" spans="1:24" hidden="1" x14ac:dyDescent="0.25">
      <c r="A349">
        <v>90955</v>
      </c>
      <c r="B349">
        <v>217991</v>
      </c>
      <c r="C349" t="s">
        <v>160</v>
      </c>
      <c r="D349" t="s">
        <v>233</v>
      </c>
      <c r="E349">
        <v>999587523</v>
      </c>
      <c r="F349" t="s">
        <v>2102</v>
      </c>
      <c r="G349" t="s">
        <v>2101</v>
      </c>
      <c r="H349" t="s">
        <v>232</v>
      </c>
      <c r="I349" t="s">
        <v>237</v>
      </c>
      <c r="J349">
        <v>102454</v>
      </c>
      <c r="K349" t="s">
        <v>46</v>
      </c>
      <c r="L349" t="s">
        <v>2100</v>
      </c>
      <c r="M349" t="s">
        <v>946</v>
      </c>
      <c r="N349">
        <v>78140</v>
      </c>
      <c r="P349" t="s">
        <v>2099</v>
      </c>
      <c r="Q349" t="s">
        <v>2098</v>
      </c>
      <c r="R349" t="s">
        <v>222</v>
      </c>
      <c r="S349" t="s">
        <v>253</v>
      </c>
      <c r="T349" t="s">
        <v>1225</v>
      </c>
      <c r="U349" t="s">
        <v>1455</v>
      </c>
      <c r="W349">
        <v>33130703631</v>
      </c>
      <c r="X349">
        <v>33130703695</v>
      </c>
    </row>
    <row r="350" spans="1:24" hidden="1" x14ac:dyDescent="0.25">
      <c r="A350">
        <v>90955</v>
      </c>
      <c r="B350">
        <v>217991</v>
      </c>
      <c r="C350" t="s">
        <v>160</v>
      </c>
      <c r="D350" t="s">
        <v>233</v>
      </c>
      <c r="E350">
        <v>999930321</v>
      </c>
      <c r="F350" t="s">
        <v>2097</v>
      </c>
      <c r="G350" t="s">
        <v>344</v>
      </c>
      <c r="H350" t="s">
        <v>232</v>
      </c>
      <c r="I350" t="s">
        <v>224</v>
      </c>
      <c r="J350">
        <v>800729</v>
      </c>
      <c r="K350" t="s">
        <v>113</v>
      </c>
      <c r="L350" t="s">
        <v>2096</v>
      </c>
      <c r="M350" t="s">
        <v>865</v>
      </c>
      <c r="N350">
        <v>65205</v>
      </c>
      <c r="O350" t="s">
        <v>2095</v>
      </c>
      <c r="Q350" t="s">
        <v>2094</v>
      </c>
      <c r="R350" t="s">
        <v>222</v>
      </c>
      <c r="S350" t="s">
        <v>234</v>
      </c>
      <c r="T350" t="s">
        <v>358</v>
      </c>
      <c r="U350" t="s">
        <v>2093</v>
      </c>
      <c r="W350" t="s">
        <v>2092</v>
      </c>
      <c r="X350" t="s">
        <v>2091</v>
      </c>
    </row>
    <row r="351" spans="1:24" hidden="1" x14ac:dyDescent="0.25">
      <c r="A351">
        <v>90955</v>
      </c>
      <c r="B351">
        <v>217991</v>
      </c>
      <c r="C351" t="s">
        <v>160</v>
      </c>
      <c r="D351" t="s">
        <v>233</v>
      </c>
      <c r="E351">
        <v>972750048</v>
      </c>
      <c r="F351" t="s">
        <v>2090</v>
      </c>
      <c r="G351" t="s">
        <v>2089</v>
      </c>
      <c r="H351" t="s">
        <v>232</v>
      </c>
      <c r="I351" t="s">
        <v>224</v>
      </c>
      <c r="J351">
        <v>450590</v>
      </c>
      <c r="K351" t="s">
        <v>46</v>
      </c>
      <c r="L351" t="s">
        <v>2088</v>
      </c>
      <c r="M351" t="s">
        <v>1730</v>
      </c>
      <c r="N351">
        <v>92200</v>
      </c>
      <c r="O351" t="s">
        <v>2087</v>
      </c>
      <c r="P351" t="s">
        <v>2086</v>
      </c>
      <c r="Q351" t="s">
        <v>2085</v>
      </c>
      <c r="R351" t="s">
        <v>222</v>
      </c>
      <c r="S351" t="s">
        <v>234</v>
      </c>
      <c r="T351" t="s">
        <v>507</v>
      </c>
      <c r="U351" t="s">
        <v>2084</v>
      </c>
      <c r="W351" t="s">
        <v>2083</v>
      </c>
    </row>
    <row r="352" spans="1:24" hidden="1" x14ac:dyDescent="0.25">
      <c r="A352">
        <v>90955</v>
      </c>
      <c r="B352">
        <v>217991</v>
      </c>
      <c r="C352" t="s">
        <v>160</v>
      </c>
      <c r="D352" t="s">
        <v>233</v>
      </c>
      <c r="E352">
        <v>999519526</v>
      </c>
      <c r="F352" t="s">
        <v>2082</v>
      </c>
      <c r="G352" t="s">
        <v>2081</v>
      </c>
      <c r="H352" t="s">
        <v>232</v>
      </c>
      <c r="I352" t="s">
        <v>224</v>
      </c>
      <c r="J352">
        <v>845628</v>
      </c>
      <c r="K352" t="s">
        <v>57</v>
      </c>
      <c r="L352" t="s">
        <v>2080</v>
      </c>
      <c r="M352" t="s">
        <v>1772</v>
      </c>
      <c r="N352">
        <v>47151</v>
      </c>
      <c r="O352" t="s">
        <v>2079</v>
      </c>
      <c r="P352" t="s">
        <v>2078</v>
      </c>
      <c r="Q352" t="s">
        <v>2077</v>
      </c>
      <c r="R352" t="s">
        <v>222</v>
      </c>
      <c r="S352" t="s">
        <v>234</v>
      </c>
      <c r="T352" t="s">
        <v>540</v>
      </c>
      <c r="U352" t="s">
        <v>2076</v>
      </c>
      <c r="W352" t="s">
        <v>2075</v>
      </c>
      <c r="X352" t="s">
        <v>2074</v>
      </c>
    </row>
    <row r="353" spans="1:24" hidden="1" x14ac:dyDescent="0.25">
      <c r="A353">
        <v>90955</v>
      </c>
      <c r="B353">
        <v>217991</v>
      </c>
      <c r="C353" t="s">
        <v>160</v>
      </c>
      <c r="D353" t="s">
        <v>233</v>
      </c>
      <c r="E353">
        <v>999719443</v>
      </c>
      <c r="F353" t="s">
        <v>1920</v>
      </c>
      <c r="G353" t="s">
        <v>1919</v>
      </c>
      <c r="H353" t="s">
        <v>232</v>
      </c>
      <c r="I353" t="s">
        <v>224</v>
      </c>
      <c r="J353">
        <v>620400</v>
      </c>
      <c r="K353" t="s">
        <v>46</v>
      </c>
      <c r="L353" t="s">
        <v>1918</v>
      </c>
      <c r="M353" t="s">
        <v>1917</v>
      </c>
      <c r="N353">
        <v>59262</v>
      </c>
      <c r="P353" t="s">
        <v>1916</v>
      </c>
      <c r="Q353" t="s">
        <v>2073</v>
      </c>
      <c r="R353" t="s">
        <v>222</v>
      </c>
      <c r="S353" t="s">
        <v>227</v>
      </c>
      <c r="T353" t="s">
        <v>1072</v>
      </c>
      <c r="U353" t="s">
        <v>1915</v>
      </c>
      <c r="W353" t="s">
        <v>2072</v>
      </c>
      <c r="X353" t="s">
        <v>2045</v>
      </c>
    </row>
    <row r="354" spans="1:24" hidden="1" x14ac:dyDescent="0.25">
      <c r="A354">
        <v>90955</v>
      </c>
      <c r="B354">
        <v>217991</v>
      </c>
      <c r="C354" t="s">
        <v>160</v>
      </c>
      <c r="D354" t="s">
        <v>233</v>
      </c>
      <c r="E354">
        <v>999901706</v>
      </c>
      <c r="F354" t="s">
        <v>539</v>
      </c>
      <c r="G354" t="s">
        <v>538</v>
      </c>
      <c r="H354" t="s">
        <v>254</v>
      </c>
      <c r="I354" t="s">
        <v>224</v>
      </c>
      <c r="J354">
        <v>629074</v>
      </c>
      <c r="K354" t="s">
        <v>223</v>
      </c>
      <c r="L354" t="s">
        <v>537</v>
      </c>
      <c r="M354" t="s">
        <v>505</v>
      </c>
      <c r="N354" t="s">
        <v>536</v>
      </c>
      <c r="O354" t="s">
        <v>535</v>
      </c>
      <c r="P354" t="s">
        <v>534</v>
      </c>
      <c r="Q354" t="s">
        <v>2071</v>
      </c>
      <c r="R354" t="s">
        <v>222</v>
      </c>
      <c r="S354" t="s">
        <v>278</v>
      </c>
      <c r="T354" t="s">
        <v>1732</v>
      </c>
      <c r="U354" t="s">
        <v>1759</v>
      </c>
      <c r="W354" t="s">
        <v>2070</v>
      </c>
      <c r="X354" t="s">
        <v>1540</v>
      </c>
    </row>
    <row r="355" spans="1:24" hidden="1" x14ac:dyDescent="0.25">
      <c r="A355">
        <v>90955</v>
      </c>
      <c r="B355">
        <v>217991</v>
      </c>
      <c r="C355" t="s">
        <v>160</v>
      </c>
      <c r="D355" t="s">
        <v>233</v>
      </c>
      <c r="E355">
        <v>998563591</v>
      </c>
      <c r="F355" t="s">
        <v>2069</v>
      </c>
      <c r="G355" t="s">
        <v>2068</v>
      </c>
      <c r="H355" t="s">
        <v>232</v>
      </c>
      <c r="I355" t="s">
        <v>224</v>
      </c>
      <c r="J355">
        <v>130318</v>
      </c>
      <c r="K355" t="s">
        <v>274</v>
      </c>
      <c r="L355" t="s">
        <v>2067</v>
      </c>
      <c r="M355" t="s">
        <v>1557</v>
      </c>
      <c r="N355" t="s">
        <v>1556</v>
      </c>
      <c r="P355" t="s">
        <v>2066</v>
      </c>
      <c r="Q355" t="s">
        <v>2065</v>
      </c>
      <c r="R355" t="s">
        <v>222</v>
      </c>
      <c r="S355" t="s">
        <v>227</v>
      </c>
      <c r="T355" t="s">
        <v>2064</v>
      </c>
      <c r="U355" t="s">
        <v>1894</v>
      </c>
      <c r="W355" t="s">
        <v>2063</v>
      </c>
      <c r="X355" t="s">
        <v>2062</v>
      </c>
    </row>
    <row r="356" spans="1:24" hidden="1" x14ac:dyDescent="0.25">
      <c r="A356">
        <v>90955</v>
      </c>
      <c r="B356">
        <v>217991</v>
      </c>
      <c r="C356" t="s">
        <v>160</v>
      </c>
      <c r="D356" t="s">
        <v>233</v>
      </c>
      <c r="E356">
        <v>999992304</v>
      </c>
      <c r="F356" t="s">
        <v>666</v>
      </c>
      <c r="G356" t="s">
        <v>665</v>
      </c>
      <c r="H356" t="s">
        <v>254</v>
      </c>
      <c r="I356" t="s">
        <v>224</v>
      </c>
      <c r="K356" t="s">
        <v>249</v>
      </c>
      <c r="L356" t="s">
        <v>664</v>
      </c>
      <c r="M356" t="s">
        <v>494</v>
      </c>
      <c r="N356">
        <v>1049</v>
      </c>
      <c r="O356" t="s">
        <v>663</v>
      </c>
      <c r="Q356" t="s">
        <v>2061</v>
      </c>
      <c r="R356" t="s">
        <v>222</v>
      </c>
      <c r="S356" t="s">
        <v>234</v>
      </c>
      <c r="T356" t="s">
        <v>2038</v>
      </c>
      <c r="U356" t="s">
        <v>555</v>
      </c>
      <c r="W356" t="s">
        <v>1549</v>
      </c>
      <c r="X356" t="s">
        <v>1647</v>
      </c>
    </row>
    <row r="357" spans="1:24" hidden="1" x14ac:dyDescent="0.25">
      <c r="A357">
        <v>86257</v>
      </c>
      <c r="B357">
        <v>218245</v>
      </c>
      <c r="C357" t="s">
        <v>71</v>
      </c>
      <c r="D357" t="s">
        <v>233</v>
      </c>
      <c r="E357">
        <v>999803736</v>
      </c>
      <c r="F357" t="s">
        <v>2004</v>
      </c>
      <c r="G357" t="s">
        <v>2003</v>
      </c>
      <c r="H357" t="s">
        <v>232</v>
      </c>
      <c r="I357" t="s">
        <v>237</v>
      </c>
      <c r="J357">
        <v>19100.099999999999</v>
      </c>
      <c r="K357" t="s">
        <v>332</v>
      </c>
      <c r="L357" t="s">
        <v>2002</v>
      </c>
      <c r="M357" t="s">
        <v>1097</v>
      </c>
      <c r="N357">
        <v>273</v>
      </c>
      <c r="O357" t="s">
        <v>2001</v>
      </c>
      <c r="Q357" t="s">
        <v>2000</v>
      </c>
      <c r="R357" t="s">
        <v>222</v>
      </c>
      <c r="S357" t="s">
        <v>234</v>
      </c>
      <c r="T357" t="s">
        <v>1999</v>
      </c>
      <c r="U357" t="s">
        <v>1998</v>
      </c>
      <c r="W357" t="s">
        <v>1997</v>
      </c>
      <c r="X357" t="s">
        <v>1996</v>
      </c>
    </row>
    <row r="358" spans="1:24" hidden="1" x14ac:dyDescent="0.25">
      <c r="A358">
        <v>86257</v>
      </c>
      <c r="B358">
        <v>218245</v>
      </c>
      <c r="C358" t="s">
        <v>71</v>
      </c>
      <c r="D358" t="s">
        <v>233</v>
      </c>
      <c r="E358">
        <v>983170467</v>
      </c>
      <c r="F358" t="s">
        <v>1995</v>
      </c>
      <c r="G358" t="s">
        <v>1994</v>
      </c>
      <c r="H358" t="s">
        <v>230</v>
      </c>
      <c r="I358" t="s">
        <v>224</v>
      </c>
      <c r="J358">
        <v>324573.48</v>
      </c>
      <c r="K358" t="s">
        <v>35</v>
      </c>
      <c r="L358" t="s">
        <v>1993</v>
      </c>
      <c r="M358" t="s">
        <v>1983</v>
      </c>
      <c r="N358">
        <v>19126</v>
      </c>
      <c r="O358" t="s">
        <v>1992</v>
      </c>
      <c r="P358" t="s">
        <v>1991</v>
      </c>
      <c r="Q358" t="s">
        <v>1990</v>
      </c>
      <c r="R358" t="s">
        <v>222</v>
      </c>
      <c r="S358" t="s">
        <v>227</v>
      </c>
      <c r="T358" t="s">
        <v>1453</v>
      </c>
      <c r="U358" t="s">
        <v>1989</v>
      </c>
      <c r="W358" t="s">
        <v>1988</v>
      </c>
      <c r="X358" t="s">
        <v>1987</v>
      </c>
    </row>
    <row r="359" spans="1:24" hidden="1" x14ac:dyDescent="0.25">
      <c r="A359">
        <v>86257</v>
      </c>
      <c r="B359">
        <v>218245</v>
      </c>
      <c r="C359" t="s">
        <v>71</v>
      </c>
      <c r="D359" t="s">
        <v>233</v>
      </c>
      <c r="E359">
        <v>999486255</v>
      </c>
      <c r="F359" t="s">
        <v>1986</v>
      </c>
      <c r="G359" t="s">
        <v>1985</v>
      </c>
      <c r="H359" t="s">
        <v>254</v>
      </c>
      <c r="I359" t="s">
        <v>224</v>
      </c>
      <c r="J359">
        <v>369675</v>
      </c>
      <c r="K359" t="s">
        <v>35</v>
      </c>
      <c r="L359" t="s">
        <v>1984</v>
      </c>
      <c r="M359" t="s">
        <v>1983</v>
      </c>
      <c r="N359">
        <v>19126</v>
      </c>
      <c r="O359" t="s">
        <v>1982</v>
      </c>
      <c r="Q359" t="s">
        <v>1981</v>
      </c>
      <c r="R359" t="s">
        <v>222</v>
      </c>
      <c r="S359" t="s">
        <v>234</v>
      </c>
      <c r="T359" t="s">
        <v>1283</v>
      </c>
      <c r="U359" t="s">
        <v>1980</v>
      </c>
      <c r="W359">
        <v>390187527312</v>
      </c>
      <c r="X359">
        <v>390187527414</v>
      </c>
    </row>
    <row r="360" spans="1:24" hidden="1" x14ac:dyDescent="0.25">
      <c r="A360">
        <v>86257</v>
      </c>
      <c r="B360">
        <v>218245</v>
      </c>
      <c r="C360" t="s">
        <v>71</v>
      </c>
      <c r="D360" t="s">
        <v>233</v>
      </c>
      <c r="E360">
        <v>999802087</v>
      </c>
      <c r="F360" t="s">
        <v>1637</v>
      </c>
      <c r="G360" t="s">
        <v>1629</v>
      </c>
      <c r="H360" t="s">
        <v>232</v>
      </c>
      <c r="I360" t="s">
        <v>224</v>
      </c>
      <c r="J360">
        <v>386523</v>
      </c>
      <c r="K360" t="s">
        <v>35</v>
      </c>
      <c r="L360" t="s">
        <v>1636</v>
      </c>
      <c r="M360" t="s">
        <v>308</v>
      </c>
      <c r="N360">
        <v>139</v>
      </c>
      <c r="O360" t="s">
        <v>1635</v>
      </c>
      <c r="P360" t="s">
        <v>1634</v>
      </c>
      <c r="Q360" t="s">
        <v>1979</v>
      </c>
      <c r="R360" t="s">
        <v>222</v>
      </c>
      <c r="S360" t="s">
        <v>227</v>
      </c>
      <c r="T360" t="s">
        <v>341</v>
      </c>
      <c r="U360" t="s">
        <v>1978</v>
      </c>
      <c r="W360">
        <v>3906870989</v>
      </c>
      <c r="X360">
        <v>390687201502</v>
      </c>
    </row>
    <row r="361" spans="1:24" hidden="1" x14ac:dyDescent="0.25">
      <c r="A361">
        <v>86257</v>
      </c>
      <c r="B361">
        <v>218245</v>
      </c>
      <c r="C361" t="s">
        <v>71</v>
      </c>
      <c r="D361" t="s">
        <v>233</v>
      </c>
      <c r="E361">
        <v>999929060</v>
      </c>
      <c r="F361" t="s">
        <v>916</v>
      </c>
      <c r="G361" t="s">
        <v>915</v>
      </c>
      <c r="H361" t="s">
        <v>232</v>
      </c>
      <c r="I361" t="s">
        <v>224</v>
      </c>
      <c r="J361">
        <v>184003.8</v>
      </c>
      <c r="K361" t="s">
        <v>332</v>
      </c>
      <c r="L361" t="s">
        <v>914</v>
      </c>
      <c r="M361" t="s">
        <v>913</v>
      </c>
      <c r="N361">
        <v>1363</v>
      </c>
      <c r="O361" t="s">
        <v>912</v>
      </c>
      <c r="P361" t="s">
        <v>911</v>
      </c>
      <c r="Q361" t="s">
        <v>1977</v>
      </c>
      <c r="R361" t="s">
        <v>222</v>
      </c>
      <c r="S361" t="s">
        <v>227</v>
      </c>
      <c r="T361" t="s">
        <v>1135</v>
      </c>
      <c r="U361" t="s">
        <v>1976</v>
      </c>
      <c r="W361">
        <v>4767577534</v>
      </c>
      <c r="X361">
        <v>4767577520</v>
      </c>
    </row>
    <row r="362" spans="1:24" hidden="1" x14ac:dyDescent="0.25">
      <c r="A362">
        <v>86257</v>
      </c>
      <c r="B362">
        <v>218245</v>
      </c>
      <c r="C362" t="s">
        <v>71</v>
      </c>
      <c r="D362" t="s">
        <v>233</v>
      </c>
      <c r="E362">
        <v>999797043</v>
      </c>
      <c r="F362" t="s">
        <v>1975</v>
      </c>
      <c r="G362" t="s">
        <v>1773</v>
      </c>
      <c r="H362" t="s">
        <v>232</v>
      </c>
      <c r="I362" t="s">
        <v>224</v>
      </c>
      <c r="J362">
        <v>146265</v>
      </c>
      <c r="K362" t="s">
        <v>68</v>
      </c>
      <c r="L362" t="s">
        <v>1974</v>
      </c>
      <c r="M362" t="s">
        <v>1883</v>
      </c>
      <c r="N362" t="s">
        <v>1973</v>
      </c>
      <c r="O362" t="s">
        <v>1972</v>
      </c>
      <c r="P362" t="s">
        <v>1971</v>
      </c>
      <c r="Q362" t="s">
        <v>1970</v>
      </c>
      <c r="R362" t="s">
        <v>222</v>
      </c>
      <c r="S362" t="s">
        <v>234</v>
      </c>
      <c r="T362" t="s">
        <v>493</v>
      </c>
      <c r="U362" t="s">
        <v>1969</v>
      </c>
      <c r="W362">
        <v>442380656266</v>
      </c>
      <c r="X362">
        <v>442380657404</v>
      </c>
    </row>
    <row r="363" spans="1:24" hidden="1" x14ac:dyDescent="0.25">
      <c r="A363">
        <v>86257</v>
      </c>
      <c r="B363">
        <v>218245</v>
      </c>
      <c r="C363" t="s">
        <v>71</v>
      </c>
      <c r="D363" t="s">
        <v>233</v>
      </c>
      <c r="E363">
        <v>999734963</v>
      </c>
      <c r="F363" t="s">
        <v>1426</v>
      </c>
      <c r="G363" t="s">
        <v>1425</v>
      </c>
      <c r="H363" t="s">
        <v>232</v>
      </c>
      <c r="I363" t="s">
        <v>224</v>
      </c>
      <c r="J363">
        <v>138267</v>
      </c>
      <c r="K363" t="s">
        <v>245</v>
      </c>
      <c r="L363" t="s">
        <v>1424</v>
      </c>
      <c r="M363" t="s">
        <v>431</v>
      </c>
      <c r="N363" t="s">
        <v>1423</v>
      </c>
      <c r="O363" t="s">
        <v>1422</v>
      </c>
      <c r="P363" t="s">
        <v>1421</v>
      </c>
      <c r="Q363" t="s">
        <v>1968</v>
      </c>
      <c r="R363" t="s">
        <v>222</v>
      </c>
      <c r="S363" t="s">
        <v>227</v>
      </c>
      <c r="T363" t="s">
        <v>1142</v>
      </c>
      <c r="U363" t="s">
        <v>1967</v>
      </c>
      <c r="W363">
        <v>31152754000</v>
      </c>
      <c r="X363">
        <v>31152754005</v>
      </c>
    </row>
    <row r="364" spans="1:24" hidden="1" x14ac:dyDescent="0.25">
      <c r="A364">
        <v>86257</v>
      </c>
      <c r="B364">
        <v>218245</v>
      </c>
      <c r="C364" t="s">
        <v>71</v>
      </c>
      <c r="D364" t="s">
        <v>233</v>
      </c>
      <c r="E364">
        <v>999789574</v>
      </c>
      <c r="F364" t="s">
        <v>1667</v>
      </c>
      <c r="G364" t="s">
        <v>1666</v>
      </c>
      <c r="H364" t="s">
        <v>254</v>
      </c>
      <c r="I364" t="s">
        <v>224</v>
      </c>
      <c r="J364">
        <v>224411.17</v>
      </c>
      <c r="K364" t="s">
        <v>332</v>
      </c>
      <c r="L364" t="s">
        <v>1665</v>
      </c>
      <c r="M364" t="s">
        <v>1465</v>
      </c>
      <c r="N364">
        <v>2027</v>
      </c>
      <c r="O364" t="s">
        <v>1664</v>
      </c>
      <c r="P364" t="s">
        <v>1663</v>
      </c>
      <c r="Q364" t="s">
        <v>1966</v>
      </c>
      <c r="R364" t="s">
        <v>222</v>
      </c>
      <c r="S364" t="s">
        <v>227</v>
      </c>
      <c r="T364" t="s">
        <v>398</v>
      </c>
      <c r="U364" t="s">
        <v>1746</v>
      </c>
      <c r="W364">
        <v>4763807468</v>
      </c>
      <c r="X364">
        <v>4763807212</v>
      </c>
    </row>
    <row r="365" spans="1:24" hidden="1" x14ac:dyDescent="0.25">
      <c r="A365">
        <v>86257</v>
      </c>
      <c r="B365">
        <v>218245</v>
      </c>
      <c r="C365" t="s">
        <v>71</v>
      </c>
      <c r="D365" t="s">
        <v>233</v>
      </c>
      <c r="E365">
        <v>957594477</v>
      </c>
      <c r="F365" t="s">
        <v>1965</v>
      </c>
      <c r="G365" t="s">
        <v>1964</v>
      </c>
      <c r="H365" t="s">
        <v>232</v>
      </c>
      <c r="I365" t="s">
        <v>224</v>
      </c>
      <c r="J365">
        <v>315362.84000000003</v>
      </c>
      <c r="K365" t="s">
        <v>332</v>
      </c>
      <c r="L365" t="s">
        <v>1963</v>
      </c>
      <c r="M365" t="s">
        <v>412</v>
      </c>
      <c r="N365">
        <v>277</v>
      </c>
      <c r="Q365" t="s">
        <v>1962</v>
      </c>
      <c r="R365" t="s">
        <v>222</v>
      </c>
      <c r="S365" t="s">
        <v>234</v>
      </c>
      <c r="T365" t="s">
        <v>1954</v>
      </c>
      <c r="U365" t="s">
        <v>1961</v>
      </c>
      <c r="W365" t="s">
        <v>1960</v>
      </c>
    </row>
    <row r="366" spans="1:24" hidden="1" x14ac:dyDescent="0.25">
      <c r="A366">
        <v>86257</v>
      </c>
      <c r="B366">
        <v>218245</v>
      </c>
      <c r="C366" t="s">
        <v>71</v>
      </c>
      <c r="D366" t="s">
        <v>233</v>
      </c>
      <c r="E366">
        <v>999803445</v>
      </c>
      <c r="F366" t="s">
        <v>1959</v>
      </c>
      <c r="G366" t="s">
        <v>1958</v>
      </c>
      <c r="H366" t="s">
        <v>232</v>
      </c>
      <c r="I366" t="s">
        <v>224</v>
      </c>
      <c r="J366">
        <v>3012.16</v>
      </c>
      <c r="K366" t="s">
        <v>332</v>
      </c>
      <c r="L366" t="s">
        <v>1957</v>
      </c>
      <c r="M366" t="s">
        <v>1097</v>
      </c>
      <c r="N366">
        <v>277</v>
      </c>
      <c r="O366" t="s">
        <v>1956</v>
      </c>
      <c r="Q366" t="s">
        <v>1955</v>
      </c>
      <c r="R366" t="s">
        <v>222</v>
      </c>
      <c r="S366" t="s">
        <v>227</v>
      </c>
      <c r="T366" t="s">
        <v>1954</v>
      </c>
      <c r="U366" t="s">
        <v>1953</v>
      </c>
      <c r="W366" t="s">
        <v>1952</v>
      </c>
      <c r="X366" t="s">
        <v>1951</v>
      </c>
    </row>
    <row r="367" spans="1:24" hidden="1" x14ac:dyDescent="0.25">
      <c r="A367">
        <v>86257</v>
      </c>
      <c r="B367">
        <v>218245</v>
      </c>
      <c r="C367" t="s">
        <v>71</v>
      </c>
      <c r="D367" t="s">
        <v>226</v>
      </c>
      <c r="E367">
        <v>999726427</v>
      </c>
      <c r="F367" t="s">
        <v>77</v>
      </c>
      <c r="G367" t="s">
        <v>1950</v>
      </c>
      <c r="H367" t="s">
        <v>232</v>
      </c>
      <c r="I367" t="s">
        <v>224</v>
      </c>
      <c r="J367">
        <v>1499529.4</v>
      </c>
      <c r="K367" t="s">
        <v>68</v>
      </c>
      <c r="L367" t="s">
        <v>1949</v>
      </c>
      <c r="M367" t="s">
        <v>1948</v>
      </c>
      <c r="N367" t="s">
        <v>1947</v>
      </c>
      <c r="O367" t="s">
        <v>1946</v>
      </c>
      <c r="Q367" t="s">
        <v>1945</v>
      </c>
      <c r="R367" t="s">
        <v>222</v>
      </c>
      <c r="S367" t="s">
        <v>278</v>
      </c>
      <c r="T367" t="s">
        <v>1944</v>
      </c>
      <c r="U367" t="s">
        <v>1943</v>
      </c>
      <c r="W367">
        <v>442078712800</v>
      </c>
      <c r="X367">
        <v>442076573373</v>
      </c>
    </row>
    <row r="368" spans="1:24" hidden="1" x14ac:dyDescent="0.25">
      <c r="A368">
        <v>86257</v>
      </c>
      <c r="B368">
        <v>218245</v>
      </c>
      <c r="C368" t="s">
        <v>71</v>
      </c>
      <c r="D368" t="s">
        <v>233</v>
      </c>
      <c r="E368">
        <v>999960973</v>
      </c>
      <c r="F368" t="s">
        <v>1942</v>
      </c>
      <c r="G368" t="s">
        <v>1941</v>
      </c>
      <c r="H368" t="s">
        <v>232</v>
      </c>
      <c r="I368" t="s">
        <v>224</v>
      </c>
      <c r="J368">
        <v>330301.98</v>
      </c>
      <c r="K368" t="s">
        <v>245</v>
      </c>
      <c r="L368" t="s">
        <v>1940</v>
      </c>
      <c r="M368" t="s">
        <v>382</v>
      </c>
      <c r="N368" t="s">
        <v>1939</v>
      </c>
      <c r="O368" t="s">
        <v>1938</v>
      </c>
      <c r="P368" t="s">
        <v>1937</v>
      </c>
      <c r="Q368" t="s">
        <v>1936</v>
      </c>
      <c r="R368" t="s">
        <v>222</v>
      </c>
      <c r="S368" t="s">
        <v>278</v>
      </c>
      <c r="T368" t="s">
        <v>399</v>
      </c>
      <c r="U368" t="s">
        <v>1935</v>
      </c>
      <c r="W368" t="s">
        <v>1934</v>
      </c>
      <c r="X368" t="s">
        <v>1933</v>
      </c>
    </row>
    <row r="369" spans="1:24" hidden="1" x14ac:dyDescent="0.25">
      <c r="A369">
        <v>86257</v>
      </c>
      <c r="B369">
        <v>218245</v>
      </c>
      <c r="C369" t="s">
        <v>71</v>
      </c>
      <c r="D369" t="s">
        <v>233</v>
      </c>
      <c r="E369">
        <v>999980373</v>
      </c>
      <c r="F369" t="s">
        <v>472</v>
      </c>
      <c r="G369" t="s">
        <v>471</v>
      </c>
      <c r="H369" t="s">
        <v>225</v>
      </c>
      <c r="I369" t="s">
        <v>224</v>
      </c>
      <c r="J369">
        <v>492477.98</v>
      </c>
      <c r="K369" t="s">
        <v>250</v>
      </c>
      <c r="L369" t="s">
        <v>470</v>
      </c>
      <c r="M369" t="s">
        <v>469</v>
      </c>
      <c r="N369">
        <v>41296</v>
      </c>
      <c r="O369" t="s">
        <v>468</v>
      </c>
      <c r="P369" t="s">
        <v>467</v>
      </c>
      <c r="Q369" t="s">
        <v>1932</v>
      </c>
      <c r="R369" t="s">
        <v>222</v>
      </c>
      <c r="S369" t="s">
        <v>278</v>
      </c>
      <c r="T369" t="s">
        <v>399</v>
      </c>
      <c r="U369" t="s">
        <v>635</v>
      </c>
      <c r="W369" t="s">
        <v>1931</v>
      </c>
      <c r="X369" t="s">
        <v>1930</v>
      </c>
    </row>
    <row r="370" spans="1:24" hidden="1" x14ac:dyDescent="0.25">
      <c r="A370">
        <v>88640</v>
      </c>
      <c r="B370">
        <v>217931</v>
      </c>
      <c r="C370" t="s">
        <v>168</v>
      </c>
      <c r="D370" t="s">
        <v>233</v>
      </c>
      <c r="E370">
        <v>999627875</v>
      </c>
      <c r="F370" t="s">
        <v>583</v>
      </c>
      <c r="G370" t="s">
        <v>582</v>
      </c>
      <c r="H370" t="s">
        <v>254</v>
      </c>
      <c r="I370" t="s">
        <v>224</v>
      </c>
      <c r="J370">
        <v>312075</v>
      </c>
      <c r="K370" t="s">
        <v>250</v>
      </c>
      <c r="L370" t="s">
        <v>581</v>
      </c>
      <c r="M370" t="s">
        <v>313</v>
      </c>
      <c r="N370" t="s">
        <v>580</v>
      </c>
      <c r="O370" t="s">
        <v>579</v>
      </c>
      <c r="P370" t="s">
        <v>578</v>
      </c>
      <c r="Q370" t="s">
        <v>1870</v>
      </c>
      <c r="R370" t="s">
        <v>222</v>
      </c>
      <c r="S370" t="s">
        <v>278</v>
      </c>
      <c r="T370" t="s">
        <v>760</v>
      </c>
      <c r="U370" t="s">
        <v>1755</v>
      </c>
      <c r="W370" t="s">
        <v>1869</v>
      </c>
      <c r="X370" t="s">
        <v>1868</v>
      </c>
    </row>
    <row r="371" spans="1:24" hidden="1" x14ac:dyDescent="0.25">
      <c r="A371">
        <v>88640</v>
      </c>
      <c r="B371">
        <v>217931</v>
      </c>
      <c r="C371" t="s">
        <v>168</v>
      </c>
      <c r="D371" t="s">
        <v>233</v>
      </c>
      <c r="E371">
        <v>998237865</v>
      </c>
      <c r="F371" t="s">
        <v>1867</v>
      </c>
      <c r="G371" t="s">
        <v>1866</v>
      </c>
      <c r="H371" t="s">
        <v>232</v>
      </c>
      <c r="I371" t="s">
        <v>224</v>
      </c>
      <c r="J371">
        <v>92509</v>
      </c>
      <c r="K371" t="s">
        <v>57</v>
      </c>
      <c r="L371" t="s">
        <v>1865</v>
      </c>
      <c r="M371" t="s">
        <v>1320</v>
      </c>
      <c r="N371">
        <v>20009</v>
      </c>
      <c r="O371" t="s">
        <v>1864</v>
      </c>
      <c r="Q371" t="s">
        <v>1863</v>
      </c>
      <c r="R371" t="s">
        <v>222</v>
      </c>
      <c r="S371" t="s">
        <v>234</v>
      </c>
      <c r="T371" t="s">
        <v>1862</v>
      </c>
      <c r="U371" t="s">
        <v>1420</v>
      </c>
      <c r="W371" t="s">
        <v>1861</v>
      </c>
      <c r="X371" t="s">
        <v>1860</v>
      </c>
    </row>
    <row r="372" spans="1:24" hidden="1" x14ac:dyDescent="0.25">
      <c r="A372">
        <v>88640</v>
      </c>
      <c r="B372">
        <v>217931</v>
      </c>
      <c r="C372" t="s">
        <v>168</v>
      </c>
      <c r="D372" t="s">
        <v>233</v>
      </c>
      <c r="E372">
        <v>999945938</v>
      </c>
      <c r="F372" t="s">
        <v>1530</v>
      </c>
      <c r="G372" t="s">
        <v>1529</v>
      </c>
      <c r="H372" t="s">
        <v>232</v>
      </c>
      <c r="I372" t="s">
        <v>224</v>
      </c>
      <c r="J372">
        <v>272150</v>
      </c>
      <c r="K372" t="s">
        <v>35</v>
      </c>
      <c r="L372" t="s">
        <v>1528</v>
      </c>
      <c r="M372" t="s">
        <v>1527</v>
      </c>
      <c r="N372">
        <v>50013</v>
      </c>
      <c r="O372" t="s">
        <v>1526</v>
      </c>
      <c r="Q372" t="s">
        <v>1859</v>
      </c>
      <c r="R372" t="s">
        <v>222</v>
      </c>
      <c r="S372" t="s">
        <v>234</v>
      </c>
      <c r="T372" t="s">
        <v>732</v>
      </c>
      <c r="U372" t="s">
        <v>1858</v>
      </c>
      <c r="W372">
        <v>390119967659</v>
      </c>
      <c r="X372" t="s">
        <v>1857</v>
      </c>
    </row>
    <row r="373" spans="1:24" hidden="1" x14ac:dyDescent="0.25">
      <c r="A373">
        <v>88640</v>
      </c>
      <c r="B373">
        <v>217931</v>
      </c>
      <c r="C373" t="s">
        <v>168</v>
      </c>
      <c r="D373" t="s">
        <v>233</v>
      </c>
      <c r="E373">
        <v>999984059</v>
      </c>
      <c r="F373" t="s">
        <v>267</v>
      </c>
      <c r="G373" t="s">
        <v>266</v>
      </c>
      <c r="H373" t="s">
        <v>254</v>
      </c>
      <c r="I373" t="s">
        <v>224</v>
      </c>
      <c r="J373">
        <v>134992</v>
      </c>
      <c r="K373" t="s">
        <v>113</v>
      </c>
      <c r="L373" t="s">
        <v>265</v>
      </c>
      <c r="M373" t="s">
        <v>264</v>
      </c>
      <c r="N373">
        <v>80686</v>
      </c>
      <c r="O373" t="s">
        <v>263</v>
      </c>
      <c r="P373" t="s">
        <v>262</v>
      </c>
      <c r="Q373" t="s">
        <v>1856</v>
      </c>
      <c r="R373" t="s">
        <v>222</v>
      </c>
      <c r="S373" t="s">
        <v>234</v>
      </c>
      <c r="T373" t="s">
        <v>487</v>
      </c>
      <c r="U373" t="s">
        <v>486</v>
      </c>
      <c r="W373" t="s">
        <v>1855</v>
      </c>
      <c r="X373" t="s">
        <v>1854</v>
      </c>
    </row>
    <row r="374" spans="1:24" hidden="1" x14ac:dyDescent="0.25">
      <c r="A374">
        <v>88640</v>
      </c>
      <c r="B374">
        <v>217931</v>
      </c>
      <c r="C374" t="s">
        <v>168</v>
      </c>
      <c r="D374" t="s">
        <v>233</v>
      </c>
      <c r="E374">
        <v>999971934</v>
      </c>
      <c r="F374" t="s">
        <v>1124</v>
      </c>
      <c r="G374" t="s">
        <v>1123</v>
      </c>
      <c r="H374" t="s">
        <v>232</v>
      </c>
      <c r="I374" t="s">
        <v>224</v>
      </c>
      <c r="J374">
        <v>105467</v>
      </c>
      <c r="K374" t="s">
        <v>46</v>
      </c>
      <c r="L374" t="s">
        <v>1122</v>
      </c>
      <c r="M374" t="s">
        <v>1121</v>
      </c>
      <c r="N374">
        <v>92230</v>
      </c>
      <c r="O374" t="s">
        <v>851</v>
      </c>
      <c r="P374" t="s">
        <v>1120</v>
      </c>
      <c r="Q374" t="s">
        <v>1853</v>
      </c>
      <c r="R374" t="s">
        <v>222</v>
      </c>
      <c r="S374" t="s">
        <v>234</v>
      </c>
      <c r="T374" t="s">
        <v>288</v>
      </c>
      <c r="U374" t="s">
        <v>1852</v>
      </c>
      <c r="W374" t="s">
        <v>1851</v>
      </c>
      <c r="X374" t="s">
        <v>1729</v>
      </c>
    </row>
    <row r="375" spans="1:24" hidden="1" x14ac:dyDescent="0.25">
      <c r="A375">
        <v>88640</v>
      </c>
      <c r="B375">
        <v>217931</v>
      </c>
      <c r="C375" t="s">
        <v>168</v>
      </c>
      <c r="D375" t="s">
        <v>233</v>
      </c>
      <c r="E375">
        <v>998851778</v>
      </c>
      <c r="F375" t="s">
        <v>1850</v>
      </c>
      <c r="G375" t="s">
        <v>1849</v>
      </c>
      <c r="H375" t="s">
        <v>232</v>
      </c>
      <c r="I375" t="s">
        <v>224</v>
      </c>
      <c r="J375">
        <v>142720</v>
      </c>
      <c r="K375" t="s">
        <v>57</v>
      </c>
      <c r="L375" t="s">
        <v>1848</v>
      </c>
      <c r="M375" t="s">
        <v>1847</v>
      </c>
      <c r="N375">
        <v>48930</v>
      </c>
      <c r="O375" t="s">
        <v>1846</v>
      </c>
      <c r="P375" t="s">
        <v>1845</v>
      </c>
      <c r="Q375" t="s">
        <v>1844</v>
      </c>
      <c r="R375" t="s">
        <v>222</v>
      </c>
      <c r="S375" t="s">
        <v>234</v>
      </c>
      <c r="T375" t="s">
        <v>983</v>
      </c>
      <c r="U375" t="s">
        <v>1843</v>
      </c>
      <c r="W375" t="s">
        <v>1842</v>
      </c>
      <c r="X375" t="s">
        <v>1841</v>
      </c>
    </row>
    <row r="376" spans="1:24" hidden="1" x14ac:dyDescent="0.25">
      <c r="A376">
        <v>88640</v>
      </c>
      <c r="B376">
        <v>217931</v>
      </c>
      <c r="C376" t="s">
        <v>168</v>
      </c>
      <c r="D376" t="s">
        <v>226</v>
      </c>
      <c r="E376">
        <v>999954862</v>
      </c>
      <c r="F376" t="s">
        <v>1564</v>
      </c>
      <c r="G376" t="s">
        <v>1563</v>
      </c>
      <c r="H376" t="s">
        <v>232</v>
      </c>
      <c r="I376" t="s">
        <v>224</v>
      </c>
      <c r="J376">
        <v>677808</v>
      </c>
      <c r="K376" t="s">
        <v>46</v>
      </c>
      <c r="L376" t="s">
        <v>1562</v>
      </c>
      <c r="M376" t="s">
        <v>1343</v>
      </c>
      <c r="N376">
        <v>78990</v>
      </c>
      <c r="O376" t="s">
        <v>851</v>
      </c>
      <c r="P376" t="s">
        <v>1561</v>
      </c>
      <c r="Q376" t="s">
        <v>1840</v>
      </c>
      <c r="R376" t="s">
        <v>222</v>
      </c>
      <c r="S376" t="s">
        <v>234</v>
      </c>
      <c r="T376" t="s">
        <v>940</v>
      </c>
      <c r="U376" t="s">
        <v>1839</v>
      </c>
      <c r="W376" t="s">
        <v>1838</v>
      </c>
    </row>
    <row r="377" spans="1:24" hidden="1" x14ac:dyDescent="0.25">
      <c r="A377">
        <v>88640</v>
      </c>
      <c r="B377">
        <v>217931</v>
      </c>
      <c r="C377" t="s">
        <v>168</v>
      </c>
      <c r="D377" t="s">
        <v>233</v>
      </c>
      <c r="E377">
        <v>999726233</v>
      </c>
      <c r="F377" t="s">
        <v>1717</v>
      </c>
      <c r="G377" t="s">
        <v>1716</v>
      </c>
      <c r="H377" t="s">
        <v>232</v>
      </c>
      <c r="I377" t="s">
        <v>224</v>
      </c>
      <c r="J377">
        <v>159380</v>
      </c>
      <c r="K377" t="s">
        <v>462</v>
      </c>
      <c r="L377" t="s">
        <v>1715</v>
      </c>
      <c r="M377" t="s">
        <v>461</v>
      </c>
      <c r="N377">
        <v>1000</v>
      </c>
      <c r="Q377" t="s">
        <v>1837</v>
      </c>
      <c r="R377" t="s">
        <v>222</v>
      </c>
      <c r="S377" t="s">
        <v>234</v>
      </c>
      <c r="T377" t="s">
        <v>1452</v>
      </c>
      <c r="U377" t="s">
        <v>1793</v>
      </c>
      <c r="W377" t="s">
        <v>1836</v>
      </c>
      <c r="X377" t="s">
        <v>1835</v>
      </c>
    </row>
    <row r="378" spans="1:24" hidden="1" x14ac:dyDescent="0.25">
      <c r="A378">
        <v>88640</v>
      </c>
      <c r="B378">
        <v>217931</v>
      </c>
      <c r="C378" t="s">
        <v>168</v>
      </c>
      <c r="D378" t="s">
        <v>233</v>
      </c>
      <c r="E378">
        <v>999957675</v>
      </c>
      <c r="F378" t="s">
        <v>1595</v>
      </c>
      <c r="G378" t="s">
        <v>1594</v>
      </c>
      <c r="H378" t="s">
        <v>232</v>
      </c>
      <c r="I378" t="s">
        <v>224</v>
      </c>
      <c r="J378">
        <v>261975</v>
      </c>
      <c r="K378" t="s">
        <v>46</v>
      </c>
      <c r="L378" t="s">
        <v>1593</v>
      </c>
      <c r="M378" t="s">
        <v>345</v>
      </c>
      <c r="N378">
        <v>75008</v>
      </c>
      <c r="O378" t="s">
        <v>1592</v>
      </c>
      <c r="P378" t="s">
        <v>1591</v>
      </c>
      <c r="Q378" t="s">
        <v>1834</v>
      </c>
      <c r="R378" t="s">
        <v>222</v>
      </c>
      <c r="S378" t="s">
        <v>278</v>
      </c>
      <c r="T378" t="s">
        <v>489</v>
      </c>
      <c r="U378" t="s">
        <v>1590</v>
      </c>
      <c r="W378" t="s">
        <v>1833</v>
      </c>
      <c r="X378" t="s">
        <v>1832</v>
      </c>
    </row>
    <row r="379" spans="1:24" hidden="1" x14ac:dyDescent="0.25">
      <c r="A379">
        <v>88640</v>
      </c>
      <c r="B379">
        <v>217931</v>
      </c>
      <c r="C379" t="s">
        <v>168</v>
      </c>
      <c r="D379" t="s">
        <v>233</v>
      </c>
      <c r="E379">
        <v>999887059</v>
      </c>
      <c r="F379" t="s">
        <v>23</v>
      </c>
      <c r="G379" t="s">
        <v>387</v>
      </c>
      <c r="H379" t="s">
        <v>225</v>
      </c>
      <c r="I379" t="s">
        <v>224</v>
      </c>
      <c r="J379">
        <v>25000</v>
      </c>
      <c r="K379" t="s">
        <v>24</v>
      </c>
      <c r="L379" t="s">
        <v>386</v>
      </c>
      <c r="M379" t="s">
        <v>385</v>
      </c>
      <c r="N379">
        <v>2080</v>
      </c>
      <c r="O379" t="s">
        <v>384</v>
      </c>
      <c r="P379" t="s">
        <v>383</v>
      </c>
      <c r="Q379" t="s">
        <v>1831</v>
      </c>
      <c r="R379" t="s">
        <v>222</v>
      </c>
      <c r="S379" t="s">
        <v>221</v>
      </c>
      <c r="T379" t="s">
        <v>430</v>
      </c>
      <c r="U379" t="s">
        <v>1830</v>
      </c>
      <c r="W379" t="s">
        <v>1829</v>
      </c>
      <c r="X379" t="s">
        <v>1828</v>
      </c>
    </row>
    <row r="380" spans="1:24" hidden="1" x14ac:dyDescent="0.25">
      <c r="A380">
        <v>88640</v>
      </c>
      <c r="B380">
        <v>217931</v>
      </c>
      <c r="C380" t="s">
        <v>168</v>
      </c>
      <c r="D380" t="s">
        <v>233</v>
      </c>
      <c r="E380">
        <v>998586968</v>
      </c>
      <c r="F380" t="s">
        <v>1827</v>
      </c>
      <c r="G380" t="s">
        <v>1826</v>
      </c>
      <c r="H380" t="s">
        <v>232</v>
      </c>
      <c r="I380" t="s">
        <v>224</v>
      </c>
      <c r="J380">
        <v>110000</v>
      </c>
      <c r="K380" t="s">
        <v>246</v>
      </c>
      <c r="L380" t="s">
        <v>1825</v>
      </c>
      <c r="M380" t="s">
        <v>1824</v>
      </c>
      <c r="N380">
        <v>2670</v>
      </c>
      <c r="O380" t="s">
        <v>1823</v>
      </c>
      <c r="Q380" t="s">
        <v>1822</v>
      </c>
      <c r="R380" t="s">
        <v>222</v>
      </c>
      <c r="S380" t="s">
        <v>234</v>
      </c>
      <c r="T380" t="s">
        <v>1821</v>
      </c>
      <c r="U380" t="s">
        <v>1820</v>
      </c>
      <c r="W380">
        <v>46709457783</v>
      </c>
      <c r="X380">
        <v>4645514536</v>
      </c>
    </row>
    <row r="381" spans="1:24" hidden="1" x14ac:dyDescent="0.25">
      <c r="A381">
        <v>88640</v>
      </c>
      <c r="B381">
        <v>217931</v>
      </c>
      <c r="C381" t="s">
        <v>168</v>
      </c>
      <c r="D381" t="s">
        <v>233</v>
      </c>
      <c r="E381">
        <v>999724002</v>
      </c>
      <c r="F381" t="s">
        <v>1791</v>
      </c>
      <c r="G381" t="s">
        <v>1790</v>
      </c>
      <c r="H381" t="s">
        <v>232</v>
      </c>
      <c r="I381" t="s">
        <v>224</v>
      </c>
      <c r="J381">
        <v>104225</v>
      </c>
      <c r="K381" t="s">
        <v>249</v>
      </c>
      <c r="L381" t="s">
        <v>1789</v>
      </c>
      <c r="M381" t="s">
        <v>1788</v>
      </c>
      <c r="N381">
        <v>8700</v>
      </c>
      <c r="P381" t="s">
        <v>1787</v>
      </c>
      <c r="Q381" t="s">
        <v>1819</v>
      </c>
      <c r="R381" t="s">
        <v>222</v>
      </c>
      <c r="S381" t="s">
        <v>234</v>
      </c>
      <c r="T381" t="s">
        <v>1072</v>
      </c>
      <c r="U381" t="s">
        <v>1786</v>
      </c>
      <c r="W381" t="s">
        <v>1785</v>
      </c>
      <c r="X381" t="s">
        <v>1784</v>
      </c>
    </row>
    <row r="382" spans="1:24" hidden="1" x14ac:dyDescent="0.25">
      <c r="A382">
        <v>88640</v>
      </c>
      <c r="B382">
        <v>217931</v>
      </c>
      <c r="C382" t="s">
        <v>168</v>
      </c>
      <c r="D382" t="s">
        <v>233</v>
      </c>
      <c r="E382">
        <v>998092753</v>
      </c>
      <c r="F382" t="s">
        <v>1818</v>
      </c>
      <c r="G382" t="s">
        <v>1817</v>
      </c>
      <c r="H382" t="s">
        <v>254</v>
      </c>
      <c r="I382" t="s">
        <v>224</v>
      </c>
      <c r="J382">
        <v>112923</v>
      </c>
      <c r="K382" t="s">
        <v>95</v>
      </c>
      <c r="L382" t="s">
        <v>1816</v>
      </c>
      <c r="M382" t="s">
        <v>443</v>
      </c>
      <c r="N382" t="s">
        <v>1815</v>
      </c>
      <c r="O382" t="s">
        <v>1814</v>
      </c>
      <c r="Q382" t="s">
        <v>1813</v>
      </c>
      <c r="R382" t="s">
        <v>222</v>
      </c>
      <c r="S382" t="s">
        <v>278</v>
      </c>
      <c r="T382" t="s">
        <v>686</v>
      </c>
      <c r="U382" t="s">
        <v>1812</v>
      </c>
      <c r="W382">
        <v>48226853041</v>
      </c>
      <c r="X382">
        <v>48226852299</v>
      </c>
    </row>
    <row r="383" spans="1:24" hidden="1" x14ac:dyDescent="0.25">
      <c r="A383">
        <v>88640</v>
      </c>
      <c r="B383">
        <v>217931</v>
      </c>
      <c r="C383" t="s">
        <v>168</v>
      </c>
      <c r="D383" t="s">
        <v>233</v>
      </c>
      <c r="E383">
        <v>999992304</v>
      </c>
      <c r="F383" t="s">
        <v>666</v>
      </c>
      <c r="G383" t="s">
        <v>665</v>
      </c>
      <c r="H383" t="s">
        <v>254</v>
      </c>
      <c r="I383" t="s">
        <v>224</v>
      </c>
      <c r="J383">
        <v>225945</v>
      </c>
      <c r="K383" t="s">
        <v>249</v>
      </c>
      <c r="L383" t="s">
        <v>664</v>
      </c>
      <c r="M383" t="s">
        <v>494</v>
      </c>
      <c r="N383">
        <v>1049</v>
      </c>
      <c r="O383" t="s">
        <v>663</v>
      </c>
      <c r="Q383" t="s">
        <v>1811</v>
      </c>
      <c r="R383" t="s">
        <v>222</v>
      </c>
      <c r="S383" t="s">
        <v>234</v>
      </c>
      <c r="T383" t="s">
        <v>1550</v>
      </c>
      <c r="U383" t="s">
        <v>555</v>
      </c>
      <c r="W383" t="s">
        <v>1810</v>
      </c>
      <c r="X383" t="s">
        <v>1809</v>
      </c>
    </row>
  </sheetData>
  <autoFilter ref="F1:F383">
    <filterColumn colId="0">
      <filters>
        <filter val="Secrétariat général de la mer"/>
      </filters>
    </filterColumn>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workbookViewId="0">
      <selection activeCell="C5" sqref="C5"/>
    </sheetView>
  </sheetViews>
  <sheetFormatPr defaultColWidth="8.7109375" defaultRowHeight="15" x14ac:dyDescent="0.25"/>
  <cols>
    <col min="1" max="2" width="8.7109375" style="1"/>
    <col min="3" max="3" width="16.42578125" style="1" bestFit="1" customWidth="1"/>
    <col min="4" max="7" width="8.7109375" style="1"/>
    <col min="8" max="8" width="87" style="1" customWidth="1"/>
    <col min="9" max="9" width="10.140625" style="1" bestFit="1" customWidth="1"/>
    <col min="10" max="12" width="8.7109375" style="1"/>
    <col min="13" max="14" width="15.140625" style="12" bestFit="1" customWidth="1"/>
    <col min="15" max="16384" width="8.7109375" style="1"/>
  </cols>
  <sheetData>
    <row r="1" spans="1:21" x14ac:dyDescent="0.25">
      <c r="A1" s="1" t="s">
        <v>4901</v>
      </c>
      <c r="B1" s="1" t="s">
        <v>3893</v>
      </c>
      <c r="C1" s="1" t="s">
        <v>4902</v>
      </c>
      <c r="D1" s="1" t="s">
        <v>4903</v>
      </c>
      <c r="E1" s="1" t="s">
        <v>4904</v>
      </c>
      <c r="F1" s="1" t="s">
        <v>4905</v>
      </c>
      <c r="G1" s="1" t="s">
        <v>4906</v>
      </c>
      <c r="H1" s="1" t="s">
        <v>4907</v>
      </c>
      <c r="I1" s="1" t="s">
        <v>4908</v>
      </c>
      <c r="J1" s="1" t="s">
        <v>4909</v>
      </c>
      <c r="K1" s="8" t="s">
        <v>4910</v>
      </c>
      <c r="L1" s="1" t="s">
        <v>4911</v>
      </c>
      <c r="M1" s="12" t="s">
        <v>4912</v>
      </c>
      <c r="N1" s="12" t="s">
        <v>4913</v>
      </c>
      <c r="O1" s="1" t="s">
        <v>4914</v>
      </c>
      <c r="P1" s="1" t="s">
        <v>4915</v>
      </c>
      <c r="Q1" s="1" t="s">
        <v>226</v>
      </c>
      <c r="R1" s="1" t="s">
        <v>4916</v>
      </c>
      <c r="S1" s="1" t="s">
        <v>4917</v>
      </c>
      <c r="T1" s="1" t="s">
        <v>4918</v>
      </c>
      <c r="U1" s="1" t="s">
        <v>4919</v>
      </c>
    </row>
    <row r="2" spans="1:21" x14ac:dyDescent="0.25">
      <c r="A2" s="1">
        <v>194906</v>
      </c>
      <c r="B2" s="1">
        <v>653879</v>
      </c>
      <c r="C2" s="1" t="s">
        <v>4064</v>
      </c>
      <c r="D2" s="1" t="s">
        <v>4920</v>
      </c>
      <c r="E2" s="1" t="s">
        <v>4921</v>
      </c>
      <c r="F2" s="1" t="s">
        <v>4926</v>
      </c>
      <c r="G2" s="1" t="s">
        <v>4922</v>
      </c>
      <c r="H2" s="1" t="s">
        <v>4927</v>
      </c>
      <c r="I2" s="3" t="s">
        <v>4928</v>
      </c>
      <c r="J2" s="3" t="s">
        <v>4929</v>
      </c>
      <c r="K2" s="8" t="s">
        <v>4930</v>
      </c>
      <c r="L2" s="1" t="s">
        <v>4931</v>
      </c>
      <c r="M2" s="12">
        <v>4141375</v>
      </c>
      <c r="N2" s="12">
        <v>4089500</v>
      </c>
      <c r="O2" s="1" t="s">
        <v>4932</v>
      </c>
      <c r="P2" s="1" t="s">
        <v>4925</v>
      </c>
      <c r="Q2" s="1" t="s">
        <v>864</v>
      </c>
      <c r="R2" s="1" t="s">
        <v>126</v>
      </c>
      <c r="S2" s="1" t="s">
        <v>4933</v>
      </c>
      <c r="T2" s="1" t="s">
        <v>4934</v>
      </c>
    </row>
    <row r="3" spans="1:21" x14ac:dyDescent="0.25">
      <c r="A3" s="1">
        <v>196892</v>
      </c>
      <c r="B3" s="1">
        <v>653676</v>
      </c>
      <c r="C3" s="1" t="s">
        <v>4841</v>
      </c>
      <c r="D3" s="1" t="s">
        <v>4920</v>
      </c>
      <c r="E3" s="1" t="s">
        <v>4921</v>
      </c>
      <c r="F3" s="1" t="s">
        <v>4936</v>
      </c>
      <c r="G3" s="1" t="s">
        <v>4922</v>
      </c>
      <c r="H3" s="1" t="s">
        <v>4937</v>
      </c>
      <c r="I3" s="3" t="s">
        <v>4923</v>
      </c>
      <c r="J3" s="3" t="s">
        <v>4938</v>
      </c>
      <c r="K3" s="8" t="s">
        <v>4939</v>
      </c>
      <c r="L3" s="1" t="s">
        <v>4940</v>
      </c>
      <c r="M3" s="12">
        <v>4999238</v>
      </c>
      <c r="N3" s="12">
        <v>4999238</v>
      </c>
      <c r="O3" s="1" t="s">
        <v>4924</v>
      </c>
      <c r="P3" s="1" t="s">
        <v>4925</v>
      </c>
      <c r="Q3" s="1" t="s">
        <v>4563</v>
      </c>
      <c r="R3" s="1" t="s">
        <v>223</v>
      </c>
      <c r="S3" s="1" t="s">
        <v>4941</v>
      </c>
      <c r="T3" s="1" t="s">
        <v>4942</v>
      </c>
    </row>
    <row r="4" spans="1:21" x14ac:dyDescent="0.25">
      <c r="A4" s="1">
        <v>202685</v>
      </c>
      <c r="B4" s="1">
        <v>700259</v>
      </c>
      <c r="C4" s="1" t="s">
        <v>2946</v>
      </c>
      <c r="D4" s="1" t="s">
        <v>4920</v>
      </c>
      <c r="E4" s="1" t="s">
        <v>4921</v>
      </c>
      <c r="F4" s="1" t="s">
        <v>4944</v>
      </c>
      <c r="G4" s="1" t="s">
        <v>4922</v>
      </c>
      <c r="H4" s="1" t="s">
        <v>4945</v>
      </c>
      <c r="I4" s="3" t="s">
        <v>4946</v>
      </c>
      <c r="J4" s="3" t="s">
        <v>4947</v>
      </c>
      <c r="K4" s="8" t="s">
        <v>4948</v>
      </c>
      <c r="L4" s="1" t="s">
        <v>4949</v>
      </c>
      <c r="M4" s="12">
        <v>4981752.5</v>
      </c>
      <c r="N4" s="12">
        <v>4981752.5</v>
      </c>
      <c r="O4" s="1" t="s">
        <v>4950</v>
      </c>
      <c r="P4" s="1" t="s">
        <v>4925</v>
      </c>
      <c r="Q4" s="1" t="s">
        <v>632</v>
      </c>
      <c r="R4" s="1" t="s">
        <v>68</v>
      </c>
      <c r="S4" s="1" t="s">
        <v>4951</v>
      </c>
      <c r="T4" s="1" t="s">
        <v>4952</v>
      </c>
    </row>
    <row r="5" spans="1:21" x14ac:dyDescent="0.25">
      <c r="A5" s="1">
        <v>202703</v>
      </c>
      <c r="B5" s="1">
        <v>700626</v>
      </c>
      <c r="C5" s="1" t="s">
        <v>4092</v>
      </c>
      <c r="D5" s="1" t="s">
        <v>4920</v>
      </c>
      <c r="E5" s="1" t="s">
        <v>4921</v>
      </c>
      <c r="F5" s="1" t="s">
        <v>4953</v>
      </c>
      <c r="G5" s="1" t="s">
        <v>4922</v>
      </c>
      <c r="H5" s="1" t="s">
        <v>4954</v>
      </c>
      <c r="I5" s="3" t="s">
        <v>4946</v>
      </c>
      <c r="J5" s="3" t="s">
        <v>4947</v>
      </c>
      <c r="K5" s="8" t="s">
        <v>4955</v>
      </c>
      <c r="L5" s="1" t="s">
        <v>4956</v>
      </c>
      <c r="M5" s="12">
        <v>4501877.5</v>
      </c>
      <c r="N5" s="12">
        <v>4501877.5</v>
      </c>
      <c r="O5" s="1" t="s">
        <v>4950</v>
      </c>
      <c r="P5" s="1" t="s">
        <v>4925</v>
      </c>
      <c r="Q5" s="1" t="s">
        <v>4127</v>
      </c>
      <c r="R5" s="1" t="s">
        <v>565</v>
      </c>
      <c r="S5" s="1" t="s">
        <v>4957</v>
      </c>
      <c r="T5" s="1" t="s">
        <v>4958</v>
      </c>
    </row>
    <row r="6" spans="1:21" x14ac:dyDescent="0.25">
      <c r="A6" s="1">
        <v>203301</v>
      </c>
      <c r="B6" s="1">
        <v>700478</v>
      </c>
      <c r="C6" s="1" t="s">
        <v>1194</v>
      </c>
      <c r="D6" s="1" t="s">
        <v>4920</v>
      </c>
      <c r="E6" s="1" t="s">
        <v>4921</v>
      </c>
      <c r="F6" s="1" t="s">
        <v>4959</v>
      </c>
      <c r="G6" s="1" t="s">
        <v>4922</v>
      </c>
      <c r="H6" s="1" t="s">
        <v>4960</v>
      </c>
      <c r="I6" s="3" t="s">
        <v>4961</v>
      </c>
      <c r="J6" s="3" t="s">
        <v>4962</v>
      </c>
      <c r="K6" s="8" t="s">
        <v>4963</v>
      </c>
      <c r="L6" s="1" t="s">
        <v>4964</v>
      </c>
      <c r="M6" s="12">
        <v>7992312.5</v>
      </c>
      <c r="N6" s="12">
        <v>7992312.5</v>
      </c>
      <c r="O6" s="1" t="s">
        <v>4950</v>
      </c>
      <c r="P6" s="1" t="s">
        <v>4925</v>
      </c>
      <c r="Q6" s="1" t="s">
        <v>3201</v>
      </c>
      <c r="R6" s="1" t="s">
        <v>68</v>
      </c>
      <c r="S6" s="1" t="s">
        <v>4965</v>
      </c>
      <c r="T6" s="1" t="s">
        <v>4966</v>
      </c>
    </row>
    <row r="7" spans="1:21" x14ac:dyDescent="0.25">
      <c r="A7" s="1">
        <v>203302</v>
      </c>
      <c r="B7" s="1">
        <v>700643</v>
      </c>
      <c r="C7" s="1" t="s">
        <v>4006</v>
      </c>
      <c r="D7" s="1" t="s">
        <v>4935</v>
      </c>
      <c r="E7" s="1" t="s">
        <v>4921</v>
      </c>
      <c r="F7" s="1" t="s">
        <v>4967</v>
      </c>
      <c r="G7" s="1" t="s">
        <v>4922</v>
      </c>
      <c r="H7" s="1" t="s">
        <v>4968</v>
      </c>
      <c r="I7" s="3" t="s">
        <v>4961</v>
      </c>
      <c r="J7" s="3" t="s">
        <v>4943</v>
      </c>
      <c r="K7" s="8" t="s">
        <v>4969</v>
      </c>
      <c r="L7" s="1" t="s">
        <v>4970</v>
      </c>
      <c r="M7" s="12">
        <v>5133582.5</v>
      </c>
      <c r="N7" s="12">
        <v>5133582.5</v>
      </c>
      <c r="O7" s="1" t="s">
        <v>4950</v>
      </c>
      <c r="P7" s="1" t="s">
        <v>4925</v>
      </c>
      <c r="Q7" s="1" t="s">
        <v>934</v>
      </c>
      <c r="R7" s="1" t="s">
        <v>249</v>
      </c>
      <c r="S7" s="1" t="s">
        <v>4971</v>
      </c>
      <c r="T7" s="1" t="s">
        <v>4972</v>
      </c>
    </row>
    <row r="8" spans="1:21" x14ac:dyDescent="0.25">
      <c r="A8" s="1">
        <v>206332</v>
      </c>
      <c r="B8" s="1">
        <v>730082</v>
      </c>
      <c r="C8" s="1" t="s">
        <v>4820</v>
      </c>
      <c r="D8" s="1" t="s">
        <v>4920</v>
      </c>
      <c r="E8" s="1" t="s">
        <v>4975</v>
      </c>
      <c r="F8" s="1" t="s">
        <v>4976</v>
      </c>
      <c r="G8" s="1" t="s">
        <v>4922</v>
      </c>
      <c r="H8" s="1" t="s">
        <v>4977</v>
      </c>
      <c r="I8" s="3" t="s">
        <v>4978</v>
      </c>
      <c r="J8" s="3" t="s">
        <v>4979</v>
      </c>
      <c r="K8" s="8" t="s">
        <v>4980</v>
      </c>
      <c r="L8" s="1" t="s">
        <v>4981</v>
      </c>
      <c r="M8" s="12">
        <v>1850000</v>
      </c>
      <c r="N8" s="12">
        <v>1500000</v>
      </c>
      <c r="O8" s="1" t="s">
        <v>4982</v>
      </c>
      <c r="P8" s="1" t="s">
        <v>4925</v>
      </c>
      <c r="Q8" s="1" t="s">
        <v>2056</v>
      </c>
      <c r="R8" s="1" t="s">
        <v>35</v>
      </c>
      <c r="S8" s="1" t="s">
        <v>4983</v>
      </c>
      <c r="T8" s="1" t="s">
        <v>4984</v>
      </c>
    </row>
    <row r="9" spans="1:21" x14ac:dyDescent="0.25">
      <c r="A9" s="1">
        <v>209949</v>
      </c>
      <c r="B9" s="1">
        <v>740593</v>
      </c>
      <c r="C9" s="1" t="s">
        <v>4776</v>
      </c>
      <c r="D9" s="1" t="s">
        <v>4935</v>
      </c>
      <c r="E9" s="1" t="s">
        <v>4987</v>
      </c>
      <c r="F9" s="1" t="s">
        <v>4988</v>
      </c>
      <c r="G9" s="1" t="s">
        <v>4922</v>
      </c>
      <c r="H9" s="1" t="s">
        <v>4989</v>
      </c>
      <c r="I9" s="3" t="s">
        <v>4990</v>
      </c>
      <c r="J9" s="3" t="s">
        <v>4991</v>
      </c>
      <c r="K9" s="8" t="s">
        <v>4992</v>
      </c>
      <c r="L9" s="1" t="s">
        <v>4993</v>
      </c>
      <c r="M9" s="12">
        <v>8922410.0299999993</v>
      </c>
      <c r="N9" s="12">
        <v>7999315.8200000003</v>
      </c>
      <c r="O9" s="1" t="s">
        <v>4994</v>
      </c>
      <c r="P9" s="1" t="s">
        <v>4985</v>
      </c>
      <c r="Q9" s="1" t="s">
        <v>965</v>
      </c>
      <c r="R9" s="1" t="s">
        <v>126</v>
      </c>
      <c r="S9" s="1" t="s">
        <v>4995</v>
      </c>
      <c r="T9" s="1" t="s">
        <v>4996</v>
      </c>
    </row>
    <row r="10" spans="1:21" x14ac:dyDescent="0.25">
      <c r="A10" s="1">
        <v>209952</v>
      </c>
      <c r="B10" s="1">
        <v>740698</v>
      </c>
      <c r="C10" s="1" t="s">
        <v>2950</v>
      </c>
      <c r="D10" s="1" t="s">
        <v>4920</v>
      </c>
      <c r="E10" s="1" t="s">
        <v>4987</v>
      </c>
      <c r="F10" s="1" t="s">
        <v>4997</v>
      </c>
      <c r="G10" s="1" t="s">
        <v>4922</v>
      </c>
      <c r="H10" s="1" t="s">
        <v>4998</v>
      </c>
      <c r="I10" s="3" t="s">
        <v>4990</v>
      </c>
      <c r="J10" s="3" t="s">
        <v>4999</v>
      </c>
      <c r="K10" s="8" t="s">
        <v>5000</v>
      </c>
      <c r="L10" s="1" t="s">
        <v>5001</v>
      </c>
      <c r="M10" s="12">
        <v>9765658.75</v>
      </c>
      <c r="N10" s="12">
        <v>7997492.5</v>
      </c>
      <c r="O10" s="1" t="s">
        <v>4994</v>
      </c>
      <c r="P10" s="1" t="s">
        <v>4985</v>
      </c>
      <c r="Q10" s="1" t="s">
        <v>2391</v>
      </c>
      <c r="R10" s="1" t="s">
        <v>35</v>
      </c>
      <c r="S10" s="1" t="s">
        <v>5002</v>
      </c>
      <c r="T10" s="1" t="s">
        <v>5003</v>
      </c>
    </row>
    <row r="11" spans="1:21" x14ac:dyDescent="0.25">
      <c r="A11" s="1">
        <v>210225</v>
      </c>
      <c r="B11" s="1">
        <v>740736</v>
      </c>
      <c r="C11" s="1" t="s">
        <v>2947</v>
      </c>
      <c r="D11" s="1" t="s">
        <v>4935</v>
      </c>
      <c r="E11" s="1" t="s">
        <v>4987</v>
      </c>
      <c r="F11" s="1" t="s">
        <v>4988</v>
      </c>
      <c r="G11" s="1" t="s">
        <v>4922</v>
      </c>
      <c r="H11" s="1" t="s">
        <v>5004</v>
      </c>
      <c r="I11" s="3" t="s">
        <v>4990</v>
      </c>
      <c r="J11" s="3" t="s">
        <v>5005</v>
      </c>
      <c r="K11" s="8" t="s">
        <v>5006</v>
      </c>
      <c r="L11" s="1" t="s">
        <v>5007</v>
      </c>
      <c r="M11" s="12">
        <v>9922586.8300000001</v>
      </c>
      <c r="N11" s="12">
        <v>8020921.2599999998</v>
      </c>
      <c r="O11" s="1" t="s">
        <v>4994</v>
      </c>
      <c r="P11" s="1" t="s">
        <v>4985</v>
      </c>
      <c r="Q11" s="1" t="s">
        <v>1504</v>
      </c>
      <c r="R11" s="1" t="s">
        <v>126</v>
      </c>
      <c r="S11" s="1" t="s">
        <v>5008</v>
      </c>
      <c r="T11" s="1" t="s">
        <v>5009</v>
      </c>
    </row>
    <row r="12" spans="1:21" x14ac:dyDescent="0.25">
      <c r="A12" s="1">
        <v>210235</v>
      </c>
      <c r="B12" s="1">
        <v>740931</v>
      </c>
      <c r="C12" s="1" t="s">
        <v>1140</v>
      </c>
      <c r="D12" s="1" t="s">
        <v>4920</v>
      </c>
      <c r="E12" s="1" t="s">
        <v>4987</v>
      </c>
      <c r="F12" s="1" t="s">
        <v>5010</v>
      </c>
      <c r="G12" s="1" t="s">
        <v>4922</v>
      </c>
      <c r="H12" s="1" t="s">
        <v>5011</v>
      </c>
      <c r="I12" s="3" t="s">
        <v>5012</v>
      </c>
      <c r="J12" s="3" t="s">
        <v>5013</v>
      </c>
      <c r="K12" s="8" t="s">
        <v>5014</v>
      </c>
      <c r="L12" s="1" t="s">
        <v>5015</v>
      </c>
      <c r="M12" s="12">
        <v>4999276.25</v>
      </c>
      <c r="N12" s="12">
        <v>4999276.25</v>
      </c>
      <c r="O12" s="1" t="s">
        <v>4994</v>
      </c>
      <c r="P12" s="1" t="s">
        <v>4925</v>
      </c>
      <c r="Q12" s="1" t="s">
        <v>965</v>
      </c>
      <c r="R12" s="1" t="s">
        <v>126</v>
      </c>
      <c r="S12" s="1" t="s">
        <v>5016</v>
      </c>
      <c r="T12" s="1" t="s">
        <v>5017</v>
      </c>
    </row>
    <row r="13" spans="1:21" x14ac:dyDescent="0.25">
      <c r="A13" s="1">
        <v>213033</v>
      </c>
      <c r="B13" s="1">
        <v>778571</v>
      </c>
      <c r="C13" s="1" t="s">
        <v>4090</v>
      </c>
      <c r="D13" s="1" t="s">
        <v>4935</v>
      </c>
      <c r="E13" s="1" t="s">
        <v>5018</v>
      </c>
      <c r="F13" s="1" t="s">
        <v>5019</v>
      </c>
      <c r="G13" s="1" t="s">
        <v>4922</v>
      </c>
      <c r="H13" s="1" t="s">
        <v>5020</v>
      </c>
      <c r="I13" s="3" t="s">
        <v>4986</v>
      </c>
      <c r="J13" s="3" t="s">
        <v>5021</v>
      </c>
      <c r="K13" s="8" t="s">
        <v>5022</v>
      </c>
      <c r="L13" s="1" t="s">
        <v>5023</v>
      </c>
      <c r="M13" s="12">
        <v>2991000</v>
      </c>
      <c r="N13" s="12">
        <v>2093700</v>
      </c>
      <c r="O13" s="1" t="s">
        <v>4973</v>
      </c>
      <c r="P13" s="1" t="s">
        <v>4974</v>
      </c>
      <c r="Q13" s="1" t="s">
        <v>4089</v>
      </c>
      <c r="R13" s="1" t="s">
        <v>274</v>
      </c>
    </row>
    <row r="14" spans="1:21" x14ac:dyDescent="0.25">
      <c r="A14" s="1">
        <v>214861</v>
      </c>
      <c r="B14" s="1">
        <v>787021</v>
      </c>
      <c r="C14" s="1" t="s">
        <v>4706</v>
      </c>
      <c r="D14" s="1" t="s">
        <v>4935</v>
      </c>
      <c r="E14" s="1" t="s">
        <v>5024</v>
      </c>
      <c r="F14" s="1" t="s">
        <v>5025</v>
      </c>
      <c r="G14" s="1" t="s">
        <v>4922</v>
      </c>
      <c r="H14" s="1" t="s">
        <v>5026</v>
      </c>
      <c r="I14" s="3" t="s">
        <v>5027</v>
      </c>
      <c r="J14" s="3" t="s">
        <v>5028</v>
      </c>
      <c r="K14" s="8" t="s">
        <v>5029</v>
      </c>
      <c r="L14" s="1" t="s">
        <v>5030</v>
      </c>
      <c r="M14" s="12">
        <v>8199387.75</v>
      </c>
      <c r="N14" s="12">
        <v>8199387.75</v>
      </c>
      <c r="O14" s="1" t="s">
        <v>5031</v>
      </c>
      <c r="P14" s="1" t="s">
        <v>4925</v>
      </c>
      <c r="Q14" s="1" t="s">
        <v>11</v>
      </c>
      <c r="R14" s="1" t="s">
        <v>12</v>
      </c>
      <c r="S14" s="1" t="s">
        <v>5032</v>
      </c>
      <c r="T14" s="1" t="s">
        <v>5033</v>
      </c>
    </row>
    <row r="15" spans="1:21" x14ac:dyDescent="0.25">
      <c r="A15" s="1">
        <v>222597</v>
      </c>
      <c r="B15" s="1">
        <v>832921</v>
      </c>
      <c r="C15" s="1" t="s">
        <v>3583</v>
      </c>
      <c r="D15" s="1" t="s">
        <v>4935</v>
      </c>
      <c r="E15" s="1" t="s">
        <v>5035</v>
      </c>
      <c r="F15" s="1" t="s">
        <v>5036</v>
      </c>
      <c r="G15" s="1" t="s">
        <v>4922</v>
      </c>
      <c r="H15" s="1" t="s">
        <v>5037</v>
      </c>
      <c r="I15" s="3" t="s">
        <v>5038</v>
      </c>
      <c r="J15" s="3" t="s">
        <v>5039</v>
      </c>
      <c r="K15" s="8" t="s">
        <v>5040</v>
      </c>
      <c r="L15" s="1" t="s">
        <v>5041</v>
      </c>
      <c r="M15" s="12">
        <v>5181997.5</v>
      </c>
      <c r="N15" s="12">
        <v>5181997.5</v>
      </c>
      <c r="O15" s="1" t="s">
        <v>5042</v>
      </c>
      <c r="P15" s="1" t="s">
        <v>4925</v>
      </c>
      <c r="Q15" s="1" t="s">
        <v>1446</v>
      </c>
      <c r="R15" s="1" t="s">
        <v>113</v>
      </c>
      <c r="S15" s="1" t="s">
        <v>5043</v>
      </c>
      <c r="T15" s="1" t="s">
        <v>5044</v>
      </c>
    </row>
    <row r="16" spans="1:21" x14ac:dyDescent="0.25">
      <c r="A16" s="1">
        <v>222617</v>
      </c>
      <c r="B16" s="1">
        <v>833650</v>
      </c>
      <c r="C16" s="1" t="s">
        <v>4654</v>
      </c>
      <c r="D16" s="1" t="s">
        <v>4935</v>
      </c>
      <c r="E16" s="1" t="s">
        <v>5035</v>
      </c>
      <c r="F16" s="1" t="s">
        <v>5045</v>
      </c>
      <c r="G16" s="1" t="s">
        <v>4922</v>
      </c>
      <c r="H16" s="1" t="s">
        <v>5046</v>
      </c>
      <c r="I16" s="3" t="s">
        <v>5047</v>
      </c>
      <c r="J16" s="3" t="s">
        <v>5005</v>
      </c>
      <c r="K16" s="8"/>
      <c r="L16" s="1" t="s">
        <v>5048</v>
      </c>
      <c r="M16" s="12">
        <v>5952300</v>
      </c>
      <c r="N16" s="12">
        <v>4838489.6100000003</v>
      </c>
      <c r="O16" s="1" t="s">
        <v>5042</v>
      </c>
      <c r="P16" s="1" t="s">
        <v>4985</v>
      </c>
      <c r="Q16" s="1" t="s">
        <v>4660</v>
      </c>
      <c r="R16" s="1" t="s">
        <v>274</v>
      </c>
      <c r="S16" s="1" t="s">
        <v>5049</v>
      </c>
      <c r="T16" s="1" t="s">
        <v>5050</v>
      </c>
    </row>
    <row r="17" spans="1:20" x14ac:dyDescent="0.25">
      <c r="A17" s="1">
        <v>222634</v>
      </c>
      <c r="B17" s="1">
        <v>833787</v>
      </c>
      <c r="C17" s="1" t="s">
        <v>4614</v>
      </c>
      <c r="D17" s="1" t="s">
        <v>4935</v>
      </c>
      <c r="E17" s="1" t="s">
        <v>5035</v>
      </c>
      <c r="F17" s="1" t="s">
        <v>5051</v>
      </c>
      <c r="G17" s="1" t="s">
        <v>4922</v>
      </c>
      <c r="H17" s="1" t="s">
        <v>5052</v>
      </c>
      <c r="I17" s="3" t="s">
        <v>5053</v>
      </c>
      <c r="J17" s="3" t="s">
        <v>5054</v>
      </c>
      <c r="K17" s="8"/>
      <c r="L17" s="1" t="s">
        <v>5055</v>
      </c>
      <c r="M17" s="12">
        <v>5504415</v>
      </c>
      <c r="N17" s="12">
        <v>5504415</v>
      </c>
      <c r="O17" s="1" t="s">
        <v>5042</v>
      </c>
      <c r="P17" s="1" t="s">
        <v>4925</v>
      </c>
      <c r="Q17" s="1" t="s">
        <v>773</v>
      </c>
      <c r="R17" s="1" t="s">
        <v>249</v>
      </c>
      <c r="S17" s="1" t="s">
        <v>5056</v>
      </c>
      <c r="T17" s="1" t="s">
        <v>5057</v>
      </c>
    </row>
    <row r="18" spans="1:20" x14ac:dyDescent="0.25">
      <c r="A18" s="1">
        <v>222635</v>
      </c>
      <c r="B18" s="1">
        <v>833805</v>
      </c>
      <c r="C18" s="1" t="s">
        <v>4579</v>
      </c>
      <c r="D18" s="1" t="s">
        <v>4935</v>
      </c>
      <c r="E18" s="1" t="s">
        <v>5035</v>
      </c>
      <c r="F18" s="1" t="s">
        <v>5051</v>
      </c>
      <c r="G18" s="1" t="s">
        <v>4922</v>
      </c>
      <c r="H18" s="1" t="s">
        <v>5058</v>
      </c>
      <c r="I18" s="3" t="s">
        <v>5047</v>
      </c>
      <c r="J18" s="3" t="s">
        <v>5059</v>
      </c>
      <c r="K18" s="8"/>
      <c r="L18" s="1" t="s">
        <v>5060</v>
      </c>
      <c r="M18" s="12">
        <v>6999882.5</v>
      </c>
      <c r="N18" s="12">
        <v>6999882.5</v>
      </c>
      <c r="O18" s="1" t="s">
        <v>5042</v>
      </c>
      <c r="P18" s="1" t="s">
        <v>4925</v>
      </c>
      <c r="Q18" s="1" t="s">
        <v>801</v>
      </c>
      <c r="R18" s="1" t="s">
        <v>46</v>
      </c>
      <c r="S18" s="1" t="s">
        <v>5061</v>
      </c>
      <c r="T18" s="1" t="s">
        <v>5062</v>
      </c>
    </row>
    <row r="19" spans="1:20" x14ac:dyDescent="0.25">
      <c r="A19" s="1">
        <v>222648</v>
      </c>
      <c r="B19" s="1">
        <v>833704</v>
      </c>
      <c r="C19" s="1" t="s">
        <v>4543</v>
      </c>
      <c r="D19" s="1" t="s">
        <v>4935</v>
      </c>
      <c r="E19" s="1" t="s">
        <v>5035</v>
      </c>
      <c r="F19" s="1" t="s">
        <v>5051</v>
      </c>
      <c r="G19" s="1" t="s">
        <v>4922</v>
      </c>
      <c r="H19" s="1" t="s">
        <v>5063</v>
      </c>
      <c r="I19" s="3" t="s">
        <v>5053</v>
      </c>
      <c r="J19" s="3" t="s">
        <v>5028</v>
      </c>
      <c r="K19" s="8"/>
      <c r="L19" s="1" t="s">
        <v>5064</v>
      </c>
      <c r="M19" s="12">
        <v>6984727.5</v>
      </c>
      <c r="N19" s="12">
        <v>6984727.5</v>
      </c>
      <c r="O19" s="1" t="s">
        <v>5042</v>
      </c>
      <c r="P19" s="1" t="s">
        <v>4925</v>
      </c>
      <c r="Q19" s="1" t="s">
        <v>3071</v>
      </c>
      <c r="R19" s="1" t="s">
        <v>113</v>
      </c>
      <c r="S19" s="1" t="s">
        <v>5065</v>
      </c>
      <c r="T19" s="1" t="s">
        <v>5066</v>
      </c>
    </row>
    <row r="20" spans="1:20" x14ac:dyDescent="0.25">
      <c r="A20" s="1">
        <v>223128</v>
      </c>
      <c r="B20" s="1">
        <v>833870</v>
      </c>
      <c r="C20" s="1" t="s">
        <v>4495</v>
      </c>
      <c r="D20" s="1" t="s">
        <v>4935</v>
      </c>
      <c r="E20" s="1" t="s">
        <v>5035</v>
      </c>
      <c r="F20" s="1" t="s">
        <v>5036</v>
      </c>
      <c r="G20" s="1" t="s">
        <v>4922</v>
      </c>
      <c r="H20" s="1" t="s">
        <v>5067</v>
      </c>
      <c r="I20" s="3" t="s">
        <v>5053</v>
      </c>
      <c r="J20" s="3" t="s">
        <v>5028</v>
      </c>
      <c r="K20" s="8"/>
      <c r="L20" s="1" t="s">
        <v>5068</v>
      </c>
      <c r="M20" s="12">
        <v>4994652.5</v>
      </c>
      <c r="N20" s="12">
        <v>4994652.5</v>
      </c>
      <c r="O20" s="1" t="s">
        <v>5042</v>
      </c>
      <c r="P20" s="1" t="s">
        <v>4925</v>
      </c>
      <c r="Q20" s="1" t="s">
        <v>2820</v>
      </c>
      <c r="R20" s="1" t="s">
        <v>12</v>
      </c>
      <c r="S20" s="1" t="s">
        <v>5069</v>
      </c>
      <c r="T20" s="1" t="s">
        <v>5070</v>
      </c>
    </row>
    <row r="21" spans="1:20" x14ac:dyDescent="0.25">
      <c r="A21" s="1">
        <v>224135</v>
      </c>
      <c r="B21" s="1">
        <v>833881</v>
      </c>
      <c r="C21" s="1" t="s">
        <v>4461</v>
      </c>
      <c r="D21" s="1" t="s">
        <v>4935</v>
      </c>
      <c r="E21" s="1" t="s">
        <v>5035</v>
      </c>
      <c r="F21" s="1" t="s">
        <v>5045</v>
      </c>
      <c r="G21" s="1" t="s">
        <v>4922</v>
      </c>
      <c r="H21" s="1" t="s">
        <v>5071</v>
      </c>
      <c r="I21" s="3" t="s">
        <v>5053</v>
      </c>
      <c r="J21" s="3" t="s">
        <v>4991</v>
      </c>
      <c r="K21" s="8"/>
      <c r="L21" s="1" t="s">
        <v>5072</v>
      </c>
      <c r="M21" s="12">
        <v>6009589.29</v>
      </c>
      <c r="N21" s="12">
        <v>4999462.5</v>
      </c>
      <c r="O21" s="1" t="s">
        <v>5042</v>
      </c>
      <c r="P21" s="1" t="s">
        <v>4985</v>
      </c>
      <c r="Q21" s="1" t="s">
        <v>3869</v>
      </c>
      <c r="R21" s="1" t="s">
        <v>126</v>
      </c>
      <c r="S21" s="1" t="s">
        <v>5073</v>
      </c>
      <c r="T21" s="1" t="s">
        <v>5074</v>
      </c>
    </row>
    <row r="22" spans="1:20" x14ac:dyDescent="0.25">
      <c r="A22" s="1">
        <v>229392</v>
      </c>
      <c r="B22" s="1">
        <v>882986</v>
      </c>
      <c r="C22" s="1" t="s">
        <v>4429</v>
      </c>
      <c r="D22" s="1" t="s">
        <v>4935</v>
      </c>
      <c r="E22" s="1" t="s">
        <v>5035</v>
      </c>
      <c r="F22" s="1" t="s">
        <v>5036</v>
      </c>
      <c r="G22" s="1" t="s">
        <v>4922</v>
      </c>
      <c r="H22" s="1" t="s">
        <v>5077</v>
      </c>
      <c r="I22" s="3" t="s">
        <v>5075</v>
      </c>
      <c r="J22" s="3" t="s">
        <v>5054</v>
      </c>
      <c r="K22" s="8"/>
      <c r="L22" s="1" t="s">
        <v>5078</v>
      </c>
      <c r="M22" s="12">
        <v>4871832.5</v>
      </c>
      <c r="N22" s="12">
        <v>4871830.75</v>
      </c>
      <c r="O22" s="1" t="s">
        <v>5079</v>
      </c>
      <c r="P22" s="1" t="s">
        <v>4925</v>
      </c>
      <c r="Q22" s="1" t="s">
        <v>4432</v>
      </c>
      <c r="R22" s="1" t="s">
        <v>57</v>
      </c>
      <c r="S22" s="1" t="s">
        <v>5080</v>
      </c>
      <c r="T22" s="1" t="s">
        <v>5081</v>
      </c>
    </row>
    <row r="23" spans="1:20" x14ac:dyDescent="0.25">
      <c r="A23" s="1">
        <v>229393</v>
      </c>
      <c r="B23" s="1">
        <v>883272</v>
      </c>
      <c r="C23" s="1" t="s">
        <v>4369</v>
      </c>
      <c r="D23" s="1" t="s">
        <v>4935</v>
      </c>
      <c r="E23" s="1" t="s">
        <v>5035</v>
      </c>
      <c r="F23" s="1" t="s">
        <v>5051</v>
      </c>
      <c r="G23" s="1" t="s">
        <v>4922</v>
      </c>
      <c r="H23" s="1" t="s">
        <v>5082</v>
      </c>
      <c r="I23" s="3" t="s">
        <v>5083</v>
      </c>
      <c r="J23" s="3" t="s">
        <v>5084</v>
      </c>
      <c r="K23" s="8"/>
      <c r="L23" s="1" t="s">
        <v>5085</v>
      </c>
      <c r="M23" s="12">
        <v>6997332.5</v>
      </c>
      <c r="N23" s="12">
        <v>6997332.5</v>
      </c>
      <c r="O23" s="1" t="s">
        <v>5079</v>
      </c>
      <c r="P23" s="1" t="s">
        <v>4925</v>
      </c>
      <c r="Q23" s="1" t="s">
        <v>1081</v>
      </c>
      <c r="R23" s="1" t="s">
        <v>57</v>
      </c>
      <c r="S23" s="1" t="s">
        <v>5086</v>
      </c>
      <c r="T23" s="1" t="s">
        <v>5087</v>
      </c>
    </row>
    <row r="24" spans="1:20" x14ac:dyDescent="0.25">
      <c r="A24" s="1">
        <v>229397</v>
      </c>
      <c r="B24" s="1">
        <v>883374</v>
      </c>
      <c r="C24" s="1" t="s">
        <v>4343</v>
      </c>
      <c r="D24" s="1" t="s">
        <v>4935</v>
      </c>
      <c r="E24" s="1" t="s">
        <v>5035</v>
      </c>
      <c r="F24" s="1" t="s">
        <v>5045</v>
      </c>
      <c r="G24" s="1" t="s">
        <v>4922</v>
      </c>
      <c r="H24" s="1" t="s">
        <v>5088</v>
      </c>
      <c r="I24" s="3" t="s">
        <v>5089</v>
      </c>
      <c r="J24" s="3" t="s">
        <v>5090</v>
      </c>
      <c r="K24" s="8"/>
      <c r="L24" s="1" t="s">
        <v>5091</v>
      </c>
      <c r="M24" s="12">
        <v>5882380</v>
      </c>
      <c r="N24" s="12">
        <v>4999529.5</v>
      </c>
      <c r="O24" s="1" t="s">
        <v>5079</v>
      </c>
      <c r="P24" s="1" t="s">
        <v>4985</v>
      </c>
      <c r="Q24" s="1" t="s">
        <v>3852</v>
      </c>
      <c r="R24" s="1" t="s">
        <v>46</v>
      </c>
      <c r="S24" s="1" t="s">
        <v>5092</v>
      </c>
      <c r="T24" s="1" t="s">
        <v>5093</v>
      </c>
    </row>
    <row r="25" spans="1:20" x14ac:dyDescent="0.25">
      <c r="A25" s="1">
        <v>230421</v>
      </c>
      <c r="B25" s="1">
        <v>883356</v>
      </c>
      <c r="C25" s="1" t="s">
        <v>4273</v>
      </c>
      <c r="D25" s="1" t="s">
        <v>4935</v>
      </c>
      <c r="E25" s="1" t="s">
        <v>5035</v>
      </c>
      <c r="F25" s="1" t="s">
        <v>5051</v>
      </c>
      <c r="G25" s="1" t="s">
        <v>4922</v>
      </c>
      <c r="H25" s="1" t="s">
        <v>5094</v>
      </c>
      <c r="I25" s="3" t="s">
        <v>5075</v>
      </c>
      <c r="J25" s="3" t="s">
        <v>5076</v>
      </c>
      <c r="K25" s="8"/>
      <c r="L25" s="1" t="s">
        <v>5095</v>
      </c>
      <c r="M25" s="12">
        <v>6988521.25</v>
      </c>
      <c r="N25" s="12">
        <v>6988521.25</v>
      </c>
      <c r="O25" s="1" t="s">
        <v>5079</v>
      </c>
      <c r="P25" s="1" t="s">
        <v>4925</v>
      </c>
      <c r="Q25" s="1" t="s">
        <v>45</v>
      </c>
      <c r="R25" s="1" t="s">
        <v>46</v>
      </c>
      <c r="S25" s="1" t="s">
        <v>5096</v>
      </c>
      <c r="T25" s="1" t="s">
        <v>5097</v>
      </c>
    </row>
    <row r="26" spans="1:20" x14ac:dyDescent="0.25">
      <c r="A26" s="1">
        <v>236104</v>
      </c>
      <c r="B26" s="1">
        <v>101021812</v>
      </c>
      <c r="C26" s="1" t="s">
        <v>4236</v>
      </c>
      <c r="D26" s="1" t="s">
        <v>4935</v>
      </c>
      <c r="E26" s="1" t="s">
        <v>5035</v>
      </c>
      <c r="F26" s="1" t="s">
        <v>5051</v>
      </c>
      <c r="G26" s="1" t="s">
        <v>4922</v>
      </c>
      <c r="H26" s="1" t="s">
        <v>5099</v>
      </c>
      <c r="I26" s="3" t="s">
        <v>5098</v>
      </c>
      <c r="J26" s="3" t="s">
        <v>5100</v>
      </c>
      <c r="K26" s="8"/>
      <c r="L26" s="1" t="s">
        <v>5101</v>
      </c>
      <c r="M26" s="12">
        <v>7471577.5</v>
      </c>
      <c r="N26" s="12">
        <v>7471577.5</v>
      </c>
      <c r="O26" s="1" t="s">
        <v>5102</v>
      </c>
      <c r="P26" s="1" t="s">
        <v>4925</v>
      </c>
      <c r="Q26" s="1" t="s">
        <v>410</v>
      </c>
      <c r="R26" s="1" t="s">
        <v>401</v>
      </c>
      <c r="S26" s="1" t="s">
        <v>5103</v>
      </c>
      <c r="T26" s="1" t="s">
        <v>5104</v>
      </c>
    </row>
    <row r="27" spans="1:20" x14ac:dyDescent="0.25">
      <c r="A27" s="1">
        <v>236107</v>
      </c>
      <c r="B27" s="1">
        <v>101021866</v>
      </c>
      <c r="C27" s="1" t="s">
        <v>4207</v>
      </c>
      <c r="D27" s="1" t="s">
        <v>4935</v>
      </c>
      <c r="E27" s="1" t="s">
        <v>5035</v>
      </c>
      <c r="F27" s="1" t="s">
        <v>5036</v>
      </c>
      <c r="G27" s="1" t="s">
        <v>4922</v>
      </c>
      <c r="H27" s="1" t="s">
        <v>5105</v>
      </c>
      <c r="I27" s="3" t="s">
        <v>5106</v>
      </c>
      <c r="J27" s="3" t="s">
        <v>5076</v>
      </c>
      <c r="K27" s="8"/>
      <c r="L27" s="1" t="s">
        <v>5107</v>
      </c>
      <c r="M27" s="12">
        <v>4890177.5</v>
      </c>
      <c r="N27" s="12">
        <v>4890177.5</v>
      </c>
      <c r="O27" s="1" t="s">
        <v>5102</v>
      </c>
      <c r="P27" s="1" t="s">
        <v>4925</v>
      </c>
      <c r="Q27" s="1" t="s">
        <v>1446</v>
      </c>
      <c r="R27" s="1" t="s">
        <v>113</v>
      </c>
      <c r="S27" s="1" t="s">
        <v>5108</v>
      </c>
      <c r="T27" s="1" t="s">
        <v>5109</v>
      </c>
    </row>
    <row r="28" spans="1:20" x14ac:dyDescent="0.25">
      <c r="A28" s="1">
        <v>236143</v>
      </c>
      <c r="B28" s="1">
        <v>101021673</v>
      </c>
      <c r="C28" s="1" t="s">
        <v>3914</v>
      </c>
      <c r="D28" s="1" t="s">
        <v>4935</v>
      </c>
      <c r="E28" s="1" t="s">
        <v>5035</v>
      </c>
      <c r="F28" s="1" t="s">
        <v>5045</v>
      </c>
      <c r="G28" s="1" t="s">
        <v>4922</v>
      </c>
      <c r="H28" s="1" t="s">
        <v>5110</v>
      </c>
      <c r="I28" s="3" t="s">
        <v>5111</v>
      </c>
      <c r="J28" s="3" t="s">
        <v>5034</v>
      </c>
      <c r="K28" s="8"/>
      <c r="L28" s="1" t="s">
        <v>5112</v>
      </c>
      <c r="M28" s="12">
        <v>6065823.75</v>
      </c>
      <c r="N28" s="12">
        <v>4997555.63</v>
      </c>
      <c r="O28" s="1" t="s">
        <v>5102</v>
      </c>
      <c r="P28" s="1" t="s">
        <v>4985</v>
      </c>
      <c r="Q28" s="1" t="s">
        <v>3869</v>
      </c>
      <c r="R28" s="1" t="s">
        <v>126</v>
      </c>
      <c r="S28" s="1" t="s">
        <v>5113</v>
      </c>
      <c r="T28" s="1" t="s">
        <v>5114</v>
      </c>
    </row>
    <row r="29" spans="1:20" x14ac:dyDescent="0.25">
      <c r="A29" s="1">
        <v>236365</v>
      </c>
      <c r="B29" s="1">
        <v>101021271</v>
      </c>
      <c r="C29" s="1" t="s">
        <v>4156</v>
      </c>
      <c r="D29" s="1" t="s">
        <v>4935</v>
      </c>
      <c r="E29" s="1" t="s">
        <v>5035</v>
      </c>
      <c r="F29" s="1" t="s">
        <v>5051</v>
      </c>
      <c r="G29" s="1" t="s">
        <v>4922</v>
      </c>
      <c r="H29" s="1" t="s">
        <v>5115</v>
      </c>
      <c r="I29" s="3" t="s">
        <v>5106</v>
      </c>
      <c r="J29" s="3" t="s">
        <v>5116</v>
      </c>
      <c r="K29" s="8"/>
      <c r="L29" s="1" t="s">
        <v>5117</v>
      </c>
      <c r="M29" s="12">
        <v>6889792.5</v>
      </c>
      <c r="N29" s="12">
        <v>6889792.5</v>
      </c>
      <c r="O29" s="1" t="s">
        <v>5102</v>
      </c>
      <c r="P29" s="1" t="s">
        <v>4925</v>
      </c>
      <c r="Q29" s="1" t="s">
        <v>1305</v>
      </c>
      <c r="R29" s="1" t="s">
        <v>223</v>
      </c>
      <c r="S29" s="1" t="s">
        <v>5118</v>
      </c>
      <c r="T29" s="1" t="s">
        <v>5119</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X461"/>
  <sheetViews>
    <sheetView zoomScale="74" workbookViewId="0">
      <selection activeCell="F462" sqref="F462"/>
    </sheetView>
  </sheetViews>
  <sheetFormatPr defaultRowHeight="15" x14ac:dyDescent="0.25"/>
  <cols>
    <col min="3" max="3" width="14.140625" bestFit="1" customWidth="1"/>
    <col min="6" max="6" width="24.42578125" customWidth="1"/>
    <col min="10" max="10" width="8.7109375" style="7"/>
  </cols>
  <sheetData>
    <row r="1" spans="1:24" x14ac:dyDescent="0.25">
      <c r="A1" t="s">
        <v>3897</v>
      </c>
      <c r="B1" t="s">
        <v>3896</v>
      </c>
      <c r="C1" t="s">
        <v>3895</v>
      </c>
      <c r="D1" t="s">
        <v>3894</v>
      </c>
      <c r="E1" t="s">
        <v>3893</v>
      </c>
      <c r="F1" t="s">
        <v>3892</v>
      </c>
      <c r="G1" t="s">
        <v>3891</v>
      </c>
      <c r="H1" t="s">
        <v>3890</v>
      </c>
      <c r="I1" t="s">
        <v>3889</v>
      </c>
      <c r="J1" t="s">
        <v>3888</v>
      </c>
      <c r="K1" t="s">
        <v>3887</v>
      </c>
      <c r="L1" t="s">
        <v>3886</v>
      </c>
      <c r="M1" t="s">
        <v>3885</v>
      </c>
      <c r="N1" t="s">
        <v>3884</v>
      </c>
      <c r="O1" t="s">
        <v>3883</v>
      </c>
      <c r="P1" t="s">
        <v>3882</v>
      </c>
      <c r="Q1" t="s">
        <v>3881</v>
      </c>
      <c r="R1" t="s">
        <v>3880</v>
      </c>
      <c r="S1" t="s">
        <v>3879</v>
      </c>
      <c r="T1" t="s">
        <v>3878</v>
      </c>
      <c r="U1" t="s">
        <v>3877</v>
      </c>
      <c r="V1" t="s">
        <v>3876</v>
      </c>
      <c r="W1" t="s">
        <v>3875</v>
      </c>
      <c r="X1" t="s">
        <v>3874</v>
      </c>
    </row>
    <row r="2" spans="1:24" ht="13.35" hidden="1" customHeight="1" x14ac:dyDescent="0.25">
      <c r="A2">
        <v>209952</v>
      </c>
      <c r="B2">
        <v>740698</v>
      </c>
      <c r="C2" t="s">
        <v>2950</v>
      </c>
      <c r="D2" t="s">
        <v>233</v>
      </c>
      <c r="E2">
        <v>982954060</v>
      </c>
      <c r="F2" t="s">
        <v>3411</v>
      </c>
      <c r="G2" t="s">
        <v>3411</v>
      </c>
      <c r="H2" t="s">
        <v>232</v>
      </c>
      <c r="I2" t="s">
        <v>224</v>
      </c>
      <c r="J2" s="7">
        <v>204531.25</v>
      </c>
      <c r="K2" t="s">
        <v>35</v>
      </c>
      <c r="L2" t="s">
        <v>3410</v>
      </c>
      <c r="M2" t="s">
        <v>308</v>
      </c>
      <c r="N2">
        <v>156</v>
      </c>
      <c r="O2" t="s">
        <v>3409</v>
      </c>
      <c r="P2" t="s">
        <v>3408</v>
      </c>
      <c r="Q2" t="s">
        <v>4900</v>
      </c>
    </row>
    <row r="3" spans="1:24" ht="13.35" hidden="1" customHeight="1" x14ac:dyDescent="0.25">
      <c r="A3">
        <v>209952</v>
      </c>
      <c r="B3">
        <v>740698</v>
      </c>
      <c r="C3" t="s">
        <v>2950</v>
      </c>
      <c r="D3" t="s">
        <v>233</v>
      </c>
      <c r="E3">
        <v>991816077</v>
      </c>
      <c r="F3" t="s">
        <v>1305</v>
      </c>
      <c r="G3" t="s">
        <v>4056</v>
      </c>
      <c r="H3" t="s">
        <v>225</v>
      </c>
      <c r="I3" t="s">
        <v>224</v>
      </c>
      <c r="J3" s="7">
        <v>517000</v>
      </c>
      <c r="K3" t="s">
        <v>223</v>
      </c>
      <c r="L3" t="s">
        <v>1303</v>
      </c>
      <c r="M3" t="s">
        <v>524</v>
      </c>
      <c r="N3">
        <v>1300</v>
      </c>
      <c r="O3" t="s">
        <v>1302</v>
      </c>
      <c r="P3" t="s">
        <v>1301</v>
      </c>
      <c r="Q3" t="s">
        <v>4899</v>
      </c>
    </row>
    <row r="4" spans="1:24" ht="13.35" hidden="1" customHeight="1" x14ac:dyDescent="0.25">
      <c r="A4">
        <v>209952</v>
      </c>
      <c r="B4">
        <v>740698</v>
      </c>
      <c r="C4" t="s">
        <v>2950</v>
      </c>
      <c r="D4" t="s">
        <v>233</v>
      </c>
      <c r="E4">
        <v>999988909</v>
      </c>
      <c r="F4" t="s">
        <v>593</v>
      </c>
      <c r="G4" t="s">
        <v>4565</v>
      </c>
      <c r="H4" t="s">
        <v>254</v>
      </c>
      <c r="I4" t="s">
        <v>224</v>
      </c>
      <c r="J4" s="7">
        <v>560500</v>
      </c>
      <c r="K4" t="s">
        <v>245</v>
      </c>
      <c r="L4" t="s">
        <v>591</v>
      </c>
      <c r="M4" t="s">
        <v>346</v>
      </c>
      <c r="N4" t="s">
        <v>590</v>
      </c>
      <c r="O4" t="s">
        <v>589</v>
      </c>
      <c r="P4" t="s">
        <v>588</v>
      </c>
      <c r="Q4" t="s">
        <v>4898</v>
      </c>
    </row>
    <row r="5" spans="1:24" ht="13.35" hidden="1" customHeight="1" x14ac:dyDescent="0.25">
      <c r="A5">
        <v>209952</v>
      </c>
      <c r="B5">
        <v>740698</v>
      </c>
      <c r="C5" t="s">
        <v>2950</v>
      </c>
      <c r="D5" t="s">
        <v>233</v>
      </c>
      <c r="E5">
        <v>987804060</v>
      </c>
      <c r="F5" t="s">
        <v>2613</v>
      </c>
      <c r="G5" t="s">
        <v>3947</v>
      </c>
      <c r="H5" t="s">
        <v>232</v>
      </c>
      <c r="I5" t="s">
        <v>224</v>
      </c>
      <c r="J5" s="7">
        <v>462000</v>
      </c>
      <c r="K5" t="s">
        <v>126</v>
      </c>
      <c r="L5" t="s">
        <v>2611</v>
      </c>
      <c r="M5" t="s">
        <v>858</v>
      </c>
      <c r="N5">
        <v>15233</v>
      </c>
      <c r="O5" t="s">
        <v>2610</v>
      </c>
      <c r="P5" t="s">
        <v>2609</v>
      </c>
      <c r="Q5" t="s">
        <v>4897</v>
      </c>
    </row>
    <row r="6" spans="1:24" ht="13.35" hidden="1" customHeight="1" x14ac:dyDescent="0.25">
      <c r="A6">
        <v>209952</v>
      </c>
      <c r="B6">
        <v>740698</v>
      </c>
      <c r="C6" t="s">
        <v>2950</v>
      </c>
      <c r="D6" t="s">
        <v>233</v>
      </c>
      <c r="E6">
        <v>999984059</v>
      </c>
      <c r="F6" t="s">
        <v>267</v>
      </c>
      <c r="G6" t="s">
        <v>266</v>
      </c>
      <c r="H6" t="s">
        <v>254</v>
      </c>
      <c r="I6" t="s">
        <v>224</v>
      </c>
      <c r="J6" s="7">
        <v>443825</v>
      </c>
      <c r="K6" t="s">
        <v>113</v>
      </c>
      <c r="L6" t="s">
        <v>265</v>
      </c>
      <c r="M6" t="s">
        <v>264</v>
      </c>
      <c r="N6">
        <v>80686</v>
      </c>
      <c r="O6" t="s">
        <v>263</v>
      </c>
      <c r="P6" t="s">
        <v>262</v>
      </c>
      <c r="Q6" t="s">
        <v>4896</v>
      </c>
    </row>
    <row r="7" spans="1:24" ht="13.35" hidden="1" customHeight="1" x14ac:dyDescent="0.25">
      <c r="A7">
        <v>209952</v>
      </c>
      <c r="B7">
        <v>740698</v>
      </c>
      <c r="C7" t="s">
        <v>2950</v>
      </c>
      <c r="D7" t="s">
        <v>233</v>
      </c>
      <c r="E7">
        <v>975216273</v>
      </c>
      <c r="F7" t="s">
        <v>3328</v>
      </c>
      <c r="G7" t="s">
        <v>3328</v>
      </c>
      <c r="H7" t="s">
        <v>232</v>
      </c>
      <c r="I7" t="s">
        <v>224</v>
      </c>
      <c r="J7" s="7">
        <v>245087.5</v>
      </c>
      <c r="K7" t="s">
        <v>249</v>
      </c>
      <c r="L7" t="s">
        <v>3327</v>
      </c>
      <c r="M7" t="s">
        <v>361</v>
      </c>
      <c r="N7">
        <v>3001</v>
      </c>
      <c r="P7" t="s">
        <v>3326</v>
      </c>
      <c r="Q7" t="s">
        <v>4895</v>
      </c>
    </row>
    <row r="8" spans="1:24" ht="13.35" hidden="1" customHeight="1" x14ac:dyDescent="0.25">
      <c r="A8">
        <v>209952</v>
      </c>
      <c r="B8">
        <v>740698</v>
      </c>
      <c r="C8" t="s">
        <v>2950</v>
      </c>
      <c r="D8" t="s">
        <v>233</v>
      </c>
      <c r="E8">
        <v>967944377</v>
      </c>
      <c r="F8" t="s">
        <v>599</v>
      </c>
      <c r="G8" t="s">
        <v>3620</v>
      </c>
      <c r="H8" t="s">
        <v>230</v>
      </c>
      <c r="I8" t="s">
        <v>224</v>
      </c>
      <c r="J8" s="7">
        <v>195246.25</v>
      </c>
      <c r="K8" t="s">
        <v>245</v>
      </c>
      <c r="L8" t="s">
        <v>598</v>
      </c>
      <c r="M8" t="s">
        <v>346</v>
      </c>
      <c r="N8" t="s">
        <v>597</v>
      </c>
      <c r="O8" t="s">
        <v>596</v>
      </c>
      <c r="P8" t="s">
        <v>595</v>
      </c>
      <c r="Q8" t="s">
        <v>4894</v>
      </c>
    </row>
    <row r="9" spans="1:24" ht="13.35" hidden="1" customHeight="1" x14ac:dyDescent="0.25">
      <c r="A9">
        <v>209952</v>
      </c>
      <c r="B9">
        <v>740698</v>
      </c>
      <c r="C9" t="s">
        <v>2950</v>
      </c>
      <c r="D9" t="s">
        <v>233</v>
      </c>
      <c r="E9">
        <v>991678046</v>
      </c>
      <c r="F9" t="s">
        <v>2056</v>
      </c>
      <c r="G9" t="s">
        <v>4834</v>
      </c>
      <c r="H9" t="s">
        <v>232</v>
      </c>
      <c r="I9" t="s">
        <v>224</v>
      </c>
      <c r="J9" s="7">
        <v>184887.5</v>
      </c>
      <c r="K9" t="s">
        <v>35</v>
      </c>
      <c r="L9" t="s">
        <v>4833</v>
      </c>
      <c r="M9" t="s">
        <v>2053</v>
      </c>
      <c r="N9">
        <v>75100</v>
      </c>
      <c r="O9" t="s">
        <v>2052</v>
      </c>
      <c r="P9" t="s">
        <v>2051</v>
      </c>
      <c r="Q9" t="s">
        <v>4893</v>
      </c>
    </row>
    <row r="10" spans="1:24" ht="13.35" hidden="1" customHeight="1" x14ac:dyDescent="0.25">
      <c r="A10">
        <v>209952</v>
      </c>
      <c r="B10">
        <v>740698</v>
      </c>
      <c r="C10" t="s">
        <v>2950</v>
      </c>
      <c r="D10" t="s">
        <v>233</v>
      </c>
      <c r="E10">
        <v>951519755</v>
      </c>
      <c r="F10" t="s">
        <v>2851</v>
      </c>
      <c r="G10" t="s">
        <v>2850</v>
      </c>
      <c r="H10" t="s">
        <v>254</v>
      </c>
      <c r="I10" t="s">
        <v>224</v>
      </c>
      <c r="J10" s="7">
        <v>400200</v>
      </c>
      <c r="K10" t="s">
        <v>249</v>
      </c>
      <c r="L10" t="s">
        <v>2849</v>
      </c>
      <c r="M10" t="s">
        <v>248</v>
      </c>
      <c r="N10">
        <v>1110</v>
      </c>
      <c r="Q10" t="s">
        <v>4892</v>
      </c>
    </row>
    <row r="11" spans="1:24" ht="13.35" hidden="1" customHeight="1" x14ac:dyDescent="0.25">
      <c r="A11">
        <v>209952</v>
      </c>
      <c r="B11">
        <v>740698</v>
      </c>
      <c r="C11" t="s">
        <v>2950</v>
      </c>
      <c r="D11" t="s">
        <v>233</v>
      </c>
      <c r="E11">
        <v>999809265</v>
      </c>
      <c r="F11" t="s">
        <v>801</v>
      </c>
      <c r="G11" t="s">
        <v>1525</v>
      </c>
      <c r="H11" t="s">
        <v>232</v>
      </c>
      <c r="I11" t="s">
        <v>224</v>
      </c>
      <c r="J11" s="7">
        <v>480812.5</v>
      </c>
      <c r="K11" t="s">
        <v>46</v>
      </c>
      <c r="L11" t="s">
        <v>799</v>
      </c>
      <c r="M11" t="s">
        <v>798</v>
      </c>
      <c r="N11">
        <v>31402</v>
      </c>
      <c r="O11" t="s">
        <v>797</v>
      </c>
      <c r="P11" t="s">
        <v>796</v>
      </c>
      <c r="Q11" t="s">
        <v>4891</v>
      </c>
    </row>
    <row r="12" spans="1:24" ht="13.35" hidden="1" customHeight="1" x14ac:dyDescent="0.25">
      <c r="A12">
        <v>209952</v>
      </c>
      <c r="B12">
        <v>740698</v>
      </c>
      <c r="C12" t="s">
        <v>2950</v>
      </c>
      <c r="D12" t="s">
        <v>233</v>
      </c>
      <c r="E12">
        <v>984400330</v>
      </c>
      <c r="F12" t="s">
        <v>2377</v>
      </c>
      <c r="G12" t="s">
        <v>3967</v>
      </c>
      <c r="H12" t="s">
        <v>230</v>
      </c>
      <c r="I12" t="s">
        <v>224</v>
      </c>
      <c r="J12" s="7">
        <v>158625</v>
      </c>
      <c r="K12" t="s">
        <v>274</v>
      </c>
      <c r="L12" t="s">
        <v>2375</v>
      </c>
      <c r="M12" t="s">
        <v>272</v>
      </c>
      <c r="N12" t="s">
        <v>2374</v>
      </c>
      <c r="O12" t="s">
        <v>2373</v>
      </c>
      <c r="P12" t="s">
        <v>2372</v>
      </c>
      <c r="Q12" t="s">
        <v>4890</v>
      </c>
    </row>
    <row r="13" spans="1:24" ht="13.35" hidden="1" customHeight="1" x14ac:dyDescent="0.25">
      <c r="A13">
        <v>209952</v>
      </c>
      <c r="B13">
        <v>740698</v>
      </c>
      <c r="C13" t="s">
        <v>2950</v>
      </c>
      <c r="D13" t="s">
        <v>233</v>
      </c>
      <c r="E13">
        <v>996837573</v>
      </c>
      <c r="F13" t="s">
        <v>2585</v>
      </c>
      <c r="G13" t="s">
        <v>4889</v>
      </c>
      <c r="H13" t="s">
        <v>239</v>
      </c>
      <c r="I13" t="s">
        <v>224</v>
      </c>
      <c r="J13" s="7">
        <v>423250</v>
      </c>
      <c r="K13" t="s">
        <v>46</v>
      </c>
      <c r="L13" t="s">
        <v>4888</v>
      </c>
      <c r="M13" t="s">
        <v>2584</v>
      </c>
      <c r="N13">
        <v>83000</v>
      </c>
      <c r="O13" t="s">
        <v>2583</v>
      </c>
      <c r="P13" t="s">
        <v>2582</v>
      </c>
      <c r="Q13" t="s">
        <v>4887</v>
      </c>
    </row>
    <row r="14" spans="1:24" ht="13.35" hidden="1" customHeight="1" x14ac:dyDescent="0.25">
      <c r="A14">
        <v>209952</v>
      </c>
      <c r="B14">
        <v>740698</v>
      </c>
      <c r="C14" t="s">
        <v>2950</v>
      </c>
      <c r="D14" t="s">
        <v>233</v>
      </c>
      <c r="E14">
        <v>960510394</v>
      </c>
      <c r="F14" t="s">
        <v>3126</v>
      </c>
      <c r="G14" t="s">
        <v>4476</v>
      </c>
      <c r="H14" t="s">
        <v>230</v>
      </c>
      <c r="I14" t="s">
        <v>224</v>
      </c>
      <c r="J14" s="7">
        <v>253125</v>
      </c>
      <c r="K14" t="s">
        <v>35</v>
      </c>
      <c r="L14" t="s">
        <v>3124</v>
      </c>
      <c r="M14" t="s">
        <v>460</v>
      </c>
      <c r="N14">
        <v>187</v>
      </c>
      <c r="Q14" t="s">
        <v>4886</v>
      </c>
    </row>
    <row r="15" spans="1:24" ht="13.35" hidden="1" customHeight="1" x14ac:dyDescent="0.25">
      <c r="A15">
        <v>209952</v>
      </c>
      <c r="B15">
        <v>740698</v>
      </c>
      <c r="C15" t="s">
        <v>2950</v>
      </c>
      <c r="D15" t="s">
        <v>233</v>
      </c>
      <c r="E15">
        <v>999827501</v>
      </c>
      <c r="F15" t="s">
        <v>56</v>
      </c>
      <c r="G15" t="s">
        <v>3930</v>
      </c>
      <c r="H15" t="s">
        <v>230</v>
      </c>
      <c r="I15" t="s">
        <v>224</v>
      </c>
      <c r="J15" s="7">
        <v>246000</v>
      </c>
      <c r="K15" t="s">
        <v>57</v>
      </c>
      <c r="L15" t="s">
        <v>2370</v>
      </c>
      <c r="M15" t="s">
        <v>260</v>
      </c>
      <c r="N15">
        <v>28071</v>
      </c>
      <c r="O15" t="s">
        <v>2369</v>
      </c>
      <c r="Q15" t="s">
        <v>4885</v>
      </c>
    </row>
    <row r="16" spans="1:24" ht="13.35" hidden="1" customHeight="1" x14ac:dyDescent="0.25">
      <c r="A16">
        <v>209952</v>
      </c>
      <c r="B16">
        <v>740698</v>
      </c>
      <c r="C16" t="s">
        <v>2950</v>
      </c>
      <c r="D16" t="s">
        <v>233</v>
      </c>
      <c r="E16">
        <v>999993953</v>
      </c>
      <c r="F16" t="s">
        <v>939</v>
      </c>
      <c r="G16" t="s">
        <v>938</v>
      </c>
      <c r="H16" t="s">
        <v>225</v>
      </c>
      <c r="I16" t="s">
        <v>224</v>
      </c>
      <c r="J16" s="7">
        <v>166000</v>
      </c>
      <c r="K16" t="s">
        <v>35</v>
      </c>
      <c r="L16" t="s">
        <v>937</v>
      </c>
      <c r="M16" t="s">
        <v>475</v>
      </c>
      <c r="N16">
        <v>40126</v>
      </c>
      <c r="O16" t="s">
        <v>936</v>
      </c>
      <c r="P16" t="s">
        <v>935</v>
      </c>
      <c r="Q16" t="s">
        <v>4884</v>
      </c>
    </row>
    <row r="17" spans="1:17" ht="13.35" hidden="1" customHeight="1" x14ac:dyDescent="0.25">
      <c r="A17">
        <v>209952</v>
      </c>
      <c r="B17">
        <v>740698</v>
      </c>
      <c r="C17" t="s">
        <v>2950</v>
      </c>
      <c r="D17" t="s">
        <v>226</v>
      </c>
      <c r="E17">
        <v>998627417</v>
      </c>
      <c r="F17" t="s">
        <v>2391</v>
      </c>
      <c r="G17" t="s">
        <v>3927</v>
      </c>
      <c r="H17" t="s">
        <v>232</v>
      </c>
      <c r="I17" t="s">
        <v>224</v>
      </c>
      <c r="J17" s="7">
        <v>1031843.75</v>
      </c>
      <c r="K17" t="s">
        <v>35</v>
      </c>
      <c r="L17" t="s">
        <v>1587</v>
      </c>
      <c r="M17" t="s">
        <v>308</v>
      </c>
      <c r="N17">
        <v>195</v>
      </c>
      <c r="O17" t="s">
        <v>2389</v>
      </c>
      <c r="P17" t="s">
        <v>2388</v>
      </c>
      <c r="Q17" t="s">
        <v>4883</v>
      </c>
    </row>
    <row r="18" spans="1:17" ht="13.35" hidden="1" customHeight="1" x14ac:dyDescent="0.25">
      <c r="A18">
        <v>209952</v>
      </c>
      <c r="B18">
        <v>740698</v>
      </c>
      <c r="C18" t="s">
        <v>2950</v>
      </c>
      <c r="D18" t="s">
        <v>233</v>
      </c>
      <c r="E18">
        <v>999960488</v>
      </c>
      <c r="F18" t="s">
        <v>1524</v>
      </c>
      <c r="G18" t="s">
        <v>1205</v>
      </c>
      <c r="H18" t="s">
        <v>232</v>
      </c>
      <c r="I18" t="s">
        <v>224</v>
      </c>
      <c r="J18" s="7">
        <v>527625</v>
      </c>
      <c r="K18" t="s">
        <v>35</v>
      </c>
      <c r="L18" t="s">
        <v>1523</v>
      </c>
      <c r="M18" t="s">
        <v>308</v>
      </c>
      <c r="N18">
        <v>144</v>
      </c>
      <c r="O18" t="s">
        <v>1522</v>
      </c>
      <c r="P18" t="s">
        <v>1521</v>
      </c>
      <c r="Q18" t="s">
        <v>4882</v>
      </c>
    </row>
    <row r="19" spans="1:17" ht="13.35" hidden="1" customHeight="1" x14ac:dyDescent="0.25">
      <c r="A19">
        <v>209952</v>
      </c>
      <c r="B19">
        <v>740698</v>
      </c>
      <c r="C19" t="s">
        <v>2950</v>
      </c>
      <c r="D19" t="s">
        <v>233</v>
      </c>
      <c r="E19">
        <v>918056792</v>
      </c>
      <c r="F19" t="s">
        <v>3921</v>
      </c>
      <c r="G19" t="s">
        <v>3920</v>
      </c>
      <c r="H19" t="s">
        <v>232</v>
      </c>
      <c r="I19" t="s">
        <v>224</v>
      </c>
      <c r="J19" s="7">
        <v>206062.5</v>
      </c>
      <c r="K19" t="s">
        <v>274</v>
      </c>
      <c r="L19" t="s">
        <v>3919</v>
      </c>
      <c r="M19" t="s">
        <v>720</v>
      </c>
      <c r="N19" t="s">
        <v>3918</v>
      </c>
      <c r="P19" t="s">
        <v>3917</v>
      </c>
      <c r="Q19" t="s">
        <v>4881</v>
      </c>
    </row>
    <row r="20" spans="1:17" ht="13.35" hidden="1" customHeight="1" x14ac:dyDescent="0.25">
      <c r="A20">
        <v>209952</v>
      </c>
      <c r="B20">
        <v>740698</v>
      </c>
      <c r="C20" t="s">
        <v>2950</v>
      </c>
      <c r="D20" t="s">
        <v>233</v>
      </c>
      <c r="E20">
        <v>999611385</v>
      </c>
      <c r="F20" t="s">
        <v>2397</v>
      </c>
      <c r="G20" t="s">
        <v>2396</v>
      </c>
      <c r="H20" t="s">
        <v>230</v>
      </c>
      <c r="I20" t="s">
        <v>224</v>
      </c>
      <c r="J20" s="7">
        <v>268750</v>
      </c>
      <c r="K20" t="s">
        <v>126</v>
      </c>
      <c r="L20" t="s">
        <v>2395</v>
      </c>
      <c r="M20" t="s">
        <v>2394</v>
      </c>
      <c r="N20">
        <v>15500</v>
      </c>
      <c r="O20" t="s">
        <v>2393</v>
      </c>
      <c r="P20" t="s">
        <v>2392</v>
      </c>
      <c r="Q20" t="s">
        <v>4880</v>
      </c>
    </row>
    <row r="21" spans="1:17" ht="13.35" hidden="1" customHeight="1" x14ac:dyDescent="0.25">
      <c r="A21">
        <v>209952</v>
      </c>
      <c r="B21">
        <v>740698</v>
      </c>
      <c r="C21" t="s">
        <v>2950</v>
      </c>
      <c r="D21" t="s">
        <v>233</v>
      </c>
      <c r="E21">
        <v>965996229</v>
      </c>
      <c r="F21" t="s">
        <v>4879</v>
      </c>
      <c r="G21" t="s">
        <v>4878</v>
      </c>
      <c r="H21" t="s">
        <v>232</v>
      </c>
      <c r="I21" t="s">
        <v>224</v>
      </c>
      <c r="J21" s="7">
        <v>254450</v>
      </c>
      <c r="K21" t="s">
        <v>113</v>
      </c>
      <c r="L21" t="s">
        <v>4877</v>
      </c>
      <c r="M21" t="s">
        <v>621</v>
      </c>
      <c r="N21">
        <v>20097</v>
      </c>
      <c r="P21" t="s">
        <v>4876</v>
      </c>
      <c r="Q21" t="s">
        <v>4875</v>
      </c>
    </row>
    <row r="22" spans="1:17" ht="13.35" hidden="1" customHeight="1" x14ac:dyDescent="0.25">
      <c r="A22">
        <v>209952</v>
      </c>
      <c r="B22">
        <v>740698</v>
      </c>
      <c r="C22" t="s">
        <v>2950</v>
      </c>
      <c r="D22" t="s">
        <v>233</v>
      </c>
      <c r="E22">
        <v>999620503</v>
      </c>
      <c r="F22" t="s">
        <v>4342</v>
      </c>
      <c r="G22" t="s">
        <v>275</v>
      </c>
      <c r="H22" t="s">
        <v>254</v>
      </c>
      <c r="I22" t="s">
        <v>224</v>
      </c>
      <c r="J22" s="7">
        <v>239250</v>
      </c>
      <c r="K22" t="s">
        <v>274</v>
      </c>
      <c r="L22" t="s">
        <v>273</v>
      </c>
      <c r="M22" t="s">
        <v>272</v>
      </c>
      <c r="N22" t="s">
        <v>271</v>
      </c>
      <c r="O22" t="s">
        <v>270</v>
      </c>
      <c r="P22" t="s">
        <v>269</v>
      </c>
      <c r="Q22" t="s">
        <v>4874</v>
      </c>
    </row>
    <row r="23" spans="1:17" ht="13.35" hidden="1" customHeight="1" x14ac:dyDescent="0.25">
      <c r="A23">
        <v>209952</v>
      </c>
      <c r="B23">
        <v>740698</v>
      </c>
      <c r="C23" t="s">
        <v>2950</v>
      </c>
      <c r="D23" t="s">
        <v>233</v>
      </c>
      <c r="E23">
        <v>999905004</v>
      </c>
      <c r="F23" t="s">
        <v>671</v>
      </c>
      <c r="G23" t="s">
        <v>670</v>
      </c>
      <c r="H23" t="s">
        <v>232</v>
      </c>
      <c r="I23" t="s">
        <v>224</v>
      </c>
      <c r="J23" s="7">
        <v>528421.25</v>
      </c>
      <c r="K23" t="s">
        <v>57</v>
      </c>
      <c r="L23" t="s">
        <v>669</v>
      </c>
      <c r="M23" t="s">
        <v>668</v>
      </c>
      <c r="N23">
        <v>28760</v>
      </c>
      <c r="P23" t="s">
        <v>667</v>
      </c>
      <c r="Q23" t="s">
        <v>4873</v>
      </c>
    </row>
    <row r="24" spans="1:17" ht="13.35" hidden="1" customHeight="1" x14ac:dyDescent="0.25">
      <c r="A24">
        <v>196892</v>
      </c>
      <c r="B24">
        <v>653676</v>
      </c>
      <c r="C24" t="s">
        <v>4841</v>
      </c>
      <c r="D24" t="s">
        <v>233</v>
      </c>
      <c r="E24">
        <v>936859272</v>
      </c>
      <c r="F24" t="s">
        <v>4872</v>
      </c>
      <c r="G24" t="s">
        <v>4871</v>
      </c>
      <c r="H24" t="s">
        <v>232</v>
      </c>
      <c r="I24" t="s">
        <v>224</v>
      </c>
      <c r="J24" s="7">
        <v>181500</v>
      </c>
      <c r="K24" t="s">
        <v>223</v>
      </c>
      <c r="L24" t="s">
        <v>4870</v>
      </c>
      <c r="M24" t="s">
        <v>1382</v>
      </c>
      <c r="N24">
        <v>90100</v>
      </c>
      <c r="P24" t="s">
        <v>4869</v>
      </c>
      <c r="Q24" t="s">
        <v>4868</v>
      </c>
    </row>
    <row r="25" spans="1:17" ht="13.35" hidden="1" customHeight="1" x14ac:dyDescent="0.25">
      <c r="A25">
        <v>196892</v>
      </c>
      <c r="B25">
        <v>653676</v>
      </c>
      <c r="C25" t="s">
        <v>4841</v>
      </c>
      <c r="D25" t="s">
        <v>233</v>
      </c>
      <c r="E25">
        <v>999584128</v>
      </c>
      <c r="F25" t="s">
        <v>11</v>
      </c>
      <c r="G25" t="s">
        <v>684</v>
      </c>
      <c r="H25" t="s">
        <v>254</v>
      </c>
      <c r="I25" t="s">
        <v>224</v>
      </c>
      <c r="J25" s="7">
        <v>529898.75</v>
      </c>
      <c r="K25" t="s">
        <v>12</v>
      </c>
      <c r="L25" t="s">
        <v>683</v>
      </c>
      <c r="M25" t="s">
        <v>243</v>
      </c>
      <c r="N25">
        <v>1210</v>
      </c>
      <c r="O25" t="s">
        <v>682</v>
      </c>
      <c r="P25" t="s">
        <v>681</v>
      </c>
      <c r="Q25" t="s">
        <v>4867</v>
      </c>
    </row>
    <row r="26" spans="1:17" ht="13.35" hidden="1" customHeight="1" x14ac:dyDescent="0.25">
      <c r="A26">
        <v>196892</v>
      </c>
      <c r="B26">
        <v>653676</v>
      </c>
      <c r="C26" t="s">
        <v>4841</v>
      </c>
      <c r="D26" t="s">
        <v>233</v>
      </c>
      <c r="E26">
        <v>988442029</v>
      </c>
      <c r="F26" t="s">
        <v>1346</v>
      </c>
      <c r="G26" t="s">
        <v>4866</v>
      </c>
      <c r="H26" t="s">
        <v>232</v>
      </c>
      <c r="I26" t="s">
        <v>224</v>
      </c>
      <c r="J26" s="7">
        <v>400000</v>
      </c>
      <c r="K26" t="s">
        <v>35</v>
      </c>
      <c r="L26" t="s">
        <v>1345</v>
      </c>
      <c r="M26" t="s">
        <v>1089</v>
      </c>
      <c r="N26">
        <v>41100</v>
      </c>
      <c r="P26" t="s">
        <v>1344</v>
      </c>
      <c r="Q26" t="s">
        <v>4865</v>
      </c>
    </row>
    <row r="27" spans="1:17" ht="13.35" hidden="1" customHeight="1" x14ac:dyDescent="0.25">
      <c r="A27">
        <v>196892</v>
      </c>
      <c r="B27">
        <v>653676</v>
      </c>
      <c r="C27" t="s">
        <v>4841</v>
      </c>
      <c r="D27" t="s">
        <v>233</v>
      </c>
      <c r="E27">
        <v>911852381</v>
      </c>
      <c r="F27" t="s">
        <v>4864</v>
      </c>
      <c r="G27" t="s">
        <v>4864</v>
      </c>
      <c r="H27" t="s">
        <v>232</v>
      </c>
      <c r="I27" t="s">
        <v>224</v>
      </c>
      <c r="J27" s="7">
        <v>144000</v>
      </c>
      <c r="K27" t="s">
        <v>46</v>
      </c>
      <c r="L27" t="s">
        <v>4863</v>
      </c>
      <c r="M27" t="s">
        <v>345</v>
      </c>
      <c r="N27">
        <v>75016</v>
      </c>
      <c r="P27" t="s">
        <v>4862</v>
      </c>
      <c r="Q27" t="s">
        <v>4861</v>
      </c>
    </row>
    <row r="28" spans="1:17" ht="13.35" hidden="1" customHeight="1" x14ac:dyDescent="0.25">
      <c r="A28">
        <v>196892</v>
      </c>
      <c r="B28">
        <v>653676</v>
      </c>
      <c r="C28" t="s">
        <v>4841</v>
      </c>
      <c r="D28" t="s">
        <v>233</v>
      </c>
      <c r="E28">
        <v>945090110</v>
      </c>
      <c r="F28" t="s">
        <v>4606</v>
      </c>
      <c r="G28" t="s">
        <v>2969</v>
      </c>
      <c r="H28" t="s">
        <v>230</v>
      </c>
      <c r="I28" t="s">
        <v>224</v>
      </c>
      <c r="J28" s="7">
        <v>113250</v>
      </c>
      <c r="K28" t="s">
        <v>223</v>
      </c>
      <c r="L28" t="s">
        <v>4605</v>
      </c>
      <c r="M28" t="s">
        <v>392</v>
      </c>
      <c r="N28">
        <v>131</v>
      </c>
      <c r="P28" t="s">
        <v>4604</v>
      </c>
      <c r="Q28" t="s">
        <v>4860</v>
      </c>
    </row>
    <row r="29" spans="1:17" ht="13.35" hidden="1" customHeight="1" x14ac:dyDescent="0.25">
      <c r="A29">
        <v>196892</v>
      </c>
      <c r="B29">
        <v>653676</v>
      </c>
      <c r="C29" t="s">
        <v>4841</v>
      </c>
      <c r="D29" t="s">
        <v>233</v>
      </c>
      <c r="E29">
        <v>999738649</v>
      </c>
      <c r="F29" t="s">
        <v>1439</v>
      </c>
      <c r="G29" t="s">
        <v>1438</v>
      </c>
      <c r="H29" t="s">
        <v>239</v>
      </c>
      <c r="I29" t="s">
        <v>224</v>
      </c>
      <c r="J29" s="7">
        <v>396972.5</v>
      </c>
      <c r="K29" t="s">
        <v>46</v>
      </c>
      <c r="L29" t="s">
        <v>1437</v>
      </c>
      <c r="M29" t="s">
        <v>345</v>
      </c>
      <c r="N29">
        <v>75015</v>
      </c>
      <c r="O29" t="s">
        <v>1436</v>
      </c>
      <c r="P29" t="s">
        <v>1435</v>
      </c>
      <c r="Q29" t="s">
        <v>4859</v>
      </c>
    </row>
    <row r="30" spans="1:17" ht="13.35" hidden="1" customHeight="1" x14ac:dyDescent="0.25">
      <c r="A30">
        <v>196892</v>
      </c>
      <c r="B30">
        <v>653676</v>
      </c>
      <c r="C30" t="s">
        <v>4841</v>
      </c>
      <c r="D30" t="s">
        <v>233</v>
      </c>
      <c r="E30">
        <v>983999914</v>
      </c>
      <c r="F30" t="s">
        <v>3906</v>
      </c>
      <c r="G30" t="s">
        <v>3905</v>
      </c>
      <c r="H30" t="s">
        <v>230</v>
      </c>
      <c r="I30" t="s">
        <v>224</v>
      </c>
      <c r="J30" s="7">
        <v>100000</v>
      </c>
      <c r="K30" t="s">
        <v>35</v>
      </c>
      <c r="L30" t="s">
        <v>3904</v>
      </c>
      <c r="M30" t="s">
        <v>308</v>
      </c>
      <c r="N30">
        <v>153</v>
      </c>
      <c r="O30" t="s">
        <v>3232</v>
      </c>
      <c r="P30" t="s">
        <v>3231</v>
      </c>
      <c r="Q30" t="s">
        <v>4858</v>
      </c>
    </row>
    <row r="31" spans="1:17" ht="13.35" hidden="1" customHeight="1" x14ac:dyDescent="0.25">
      <c r="A31">
        <v>196892</v>
      </c>
      <c r="B31">
        <v>653676</v>
      </c>
      <c r="C31" t="s">
        <v>4841</v>
      </c>
      <c r="D31" t="s">
        <v>226</v>
      </c>
      <c r="E31">
        <v>932760440</v>
      </c>
      <c r="F31" t="s">
        <v>539</v>
      </c>
      <c r="G31" t="s">
        <v>4562</v>
      </c>
      <c r="H31" t="s">
        <v>254</v>
      </c>
      <c r="I31" t="s">
        <v>224</v>
      </c>
      <c r="J31" s="7">
        <v>749750.5</v>
      </c>
      <c r="K31" t="s">
        <v>223</v>
      </c>
      <c r="L31" t="s">
        <v>4561</v>
      </c>
      <c r="M31" t="s">
        <v>505</v>
      </c>
      <c r="N31">
        <v>2150</v>
      </c>
      <c r="O31" t="s">
        <v>535</v>
      </c>
      <c r="P31" t="s">
        <v>1034</v>
      </c>
      <c r="Q31" t="s">
        <v>4857</v>
      </c>
    </row>
    <row r="32" spans="1:17" ht="13.35" hidden="1" customHeight="1" x14ac:dyDescent="0.25">
      <c r="A32">
        <v>196892</v>
      </c>
      <c r="B32">
        <v>653676</v>
      </c>
      <c r="C32" t="s">
        <v>4841</v>
      </c>
      <c r="D32" t="s">
        <v>233</v>
      </c>
      <c r="E32">
        <v>999971934</v>
      </c>
      <c r="F32" t="s">
        <v>1124</v>
      </c>
      <c r="G32" t="s">
        <v>4856</v>
      </c>
      <c r="H32" t="s">
        <v>232</v>
      </c>
      <c r="I32" t="s">
        <v>224</v>
      </c>
      <c r="J32" s="7">
        <v>413225</v>
      </c>
      <c r="K32" t="s">
        <v>46</v>
      </c>
      <c r="L32" t="s">
        <v>1122</v>
      </c>
      <c r="M32" t="s">
        <v>1121</v>
      </c>
      <c r="N32">
        <v>92230</v>
      </c>
      <c r="O32" t="s">
        <v>851</v>
      </c>
      <c r="P32" t="s">
        <v>1120</v>
      </c>
      <c r="Q32" t="s">
        <v>4855</v>
      </c>
    </row>
    <row r="33" spans="1:17" ht="13.35" hidden="1" customHeight="1" x14ac:dyDescent="0.25">
      <c r="A33">
        <v>196892</v>
      </c>
      <c r="B33">
        <v>653676</v>
      </c>
      <c r="C33" t="s">
        <v>4841</v>
      </c>
      <c r="D33" t="s">
        <v>233</v>
      </c>
      <c r="E33">
        <v>999992401</v>
      </c>
      <c r="F33" t="s">
        <v>294</v>
      </c>
      <c r="G33" t="s">
        <v>293</v>
      </c>
      <c r="H33" t="s">
        <v>254</v>
      </c>
      <c r="I33" t="s">
        <v>224</v>
      </c>
      <c r="J33" s="7">
        <v>472816.25</v>
      </c>
      <c r="K33" t="s">
        <v>46</v>
      </c>
      <c r="L33" t="s">
        <v>292</v>
      </c>
      <c r="M33" t="s">
        <v>291</v>
      </c>
      <c r="N33">
        <v>75015</v>
      </c>
      <c r="O33" t="s">
        <v>290</v>
      </c>
      <c r="P33" t="s">
        <v>289</v>
      </c>
      <c r="Q33" t="s">
        <v>4854</v>
      </c>
    </row>
    <row r="34" spans="1:17" ht="13.35" hidden="1" customHeight="1" x14ac:dyDescent="0.25">
      <c r="A34">
        <v>196892</v>
      </c>
      <c r="B34">
        <v>653676</v>
      </c>
      <c r="C34" t="s">
        <v>4841</v>
      </c>
      <c r="D34" t="s">
        <v>233</v>
      </c>
      <c r="E34">
        <v>999957869</v>
      </c>
      <c r="F34" t="s">
        <v>1149</v>
      </c>
      <c r="G34" t="s">
        <v>1148</v>
      </c>
      <c r="H34" t="s">
        <v>225</v>
      </c>
      <c r="I34" t="s">
        <v>224</v>
      </c>
      <c r="J34" s="7">
        <v>119000</v>
      </c>
      <c r="K34" t="s">
        <v>46</v>
      </c>
      <c r="L34" t="s">
        <v>1147</v>
      </c>
      <c r="M34" t="s">
        <v>672</v>
      </c>
      <c r="N34">
        <v>75341</v>
      </c>
      <c r="O34" t="s">
        <v>1146</v>
      </c>
      <c r="P34" t="s">
        <v>1145</v>
      </c>
      <c r="Q34" t="s">
        <v>4853</v>
      </c>
    </row>
    <row r="35" spans="1:17" ht="13.35" hidden="1" customHeight="1" x14ac:dyDescent="0.25">
      <c r="A35">
        <v>196892</v>
      </c>
      <c r="B35">
        <v>653676</v>
      </c>
      <c r="C35" t="s">
        <v>4841</v>
      </c>
      <c r="D35" t="s">
        <v>233</v>
      </c>
      <c r="E35">
        <v>955086348</v>
      </c>
      <c r="F35" t="s">
        <v>3718</v>
      </c>
      <c r="G35" t="s">
        <v>2030</v>
      </c>
      <c r="H35" t="s">
        <v>232</v>
      </c>
      <c r="I35" t="s">
        <v>224</v>
      </c>
      <c r="J35" s="7">
        <v>438625</v>
      </c>
      <c r="K35" t="s">
        <v>249</v>
      </c>
      <c r="L35" t="s">
        <v>4852</v>
      </c>
      <c r="M35" t="s">
        <v>248</v>
      </c>
      <c r="N35">
        <v>1000</v>
      </c>
      <c r="O35" t="s">
        <v>3717</v>
      </c>
      <c r="P35" t="s">
        <v>4851</v>
      </c>
      <c r="Q35" t="s">
        <v>4850</v>
      </c>
    </row>
    <row r="36" spans="1:17" ht="13.35" hidden="1" customHeight="1" x14ac:dyDescent="0.25">
      <c r="A36">
        <v>196892</v>
      </c>
      <c r="B36">
        <v>653676</v>
      </c>
      <c r="C36" t="s">
        <v>4841</v>
      </c>
      <c r="D36" t="s">
        <v>233</v>
      </c>
      <c r="E36">
        <v>999993856</v>
      </c>
      <c r="F36" t="s">
        <v>955</v>
      </c>
      <c r="G36" t="s">
        <v>718</v>
      </c>
      <c r="H36" t="s">
        <v>232</v>
      </c>
      <c r="I36" t="s">
        <v>224</v>
      </c>
      <c r="J36" s="7">
        <v>435000</v>
      </c>
      <c r="K36" t="s">
        <v>57</v>
      </c>
      <c r="L36" t="s">
        <v>954</v>
      </c>
      <c r="M36" t="s">
        <v>260</v>
      </c>
      <c r="N36">
        <v>28037</v>
      </c>
      <c r="O36" t="s">
        <v>953</v>
      </c>
      <c r="P36" t="s">
        <v>952</v>
      </c>
      <c r="Q36" t="s">
        <v>4849</v>
      </c>
    </row>
    <row r="37" spans="1:17" ht="13.35" hidden="1" customHeight="1" x14ac:dyDescent="0.25">
      <c r="A37">
        <v>196892</v>
      </c>
      <c r="B37">
        <v>653676</v>
      </c>
      <c r="C37" t="s">
        <v>4841</v>
      </c>
      <c r="D37" t="s">
        <v>233</v>
      </c>
      <c r="E37">
        <v>999827307</v>
      </c>
      <c r="F37" t="s">
        <v>125</v>
      </c>
      <c r="G37" t="s">
        <v>3932</v>
      </c>
      <c r="H37" t="s">
        <v>254</v>
      </c>
      <c r="I37" t="s">
        <v>224</v>
      </c>
      <c r="J37" s="7">
        <v>113000</v>
      </c>
      <c r="K37" t="s">
        <v>126</v>
      </c>
      <c r="L37" t="s">
        <v>1355</v>
      </c>
      <c r="M37" t="s">
        <v>268</v>
      </c>
      <c r="N37">
        <v>10177</v>
      </c>
      <c r="O37" t="s">
        <v>1354</v>
      </c>
      <c r="P37" t="s">
        <v>1353</v>
      </c>
      <c r="Q37" t="s">
        <v>4848</v>
      </c>
    </row>
    <row r="38" spans="1:17" ht="13.35" hidden="1" customHeight="1" x14ac:dyDescent="0.25">
      <c r="A38">
        <v>196892</v>
      </c>
      <c r="B38">
        <v>653676</v>
      </c>
      <c r="C38" t="s">
        <v>4841</v>
      </c>
      <c r="D38" t="s">
        <v>233</v>
      </c>
      <c r="E38">
        <v>974262472</v>
      </c>
      <c r="F38" t="s">
        <v>4367</v>
      </c>
      <c r="G38" t="s">
        <v>4366</v>
      </c>
      <c r="H38" t="s">
        <v>230</v>
      </c>
      <c r="I38" t="s">
        <v>237</v>
      </c>
      <c r="K38" t="s">
        <v>126</v>
      </c>
      <c r="L38" t="s">
        <v>3252</v>
      </c>
      <c r="M38" t="s">
        <v>956</v>
      </c>
      <c r="N38" t="s">
        <v>3251</v>
      </c>
      <c r="O38" t="s">
        <v>3250</v>
      </c>
      <c r="Q38" t="s">
        <v>4847</v>
      </c>
    </row>
    <row r="39" spans="1:17" ht="13.35" hidden="1" customHeight="1" x14ac:dyDescent="0.25">
      <c r="A39">
        <v>196892</v>
      </c>
      <c r="B39">
        <v>653676</v>
      </c>
      <c r="C39" t="s">
        <v>4841</v>
      </c>
      <c r="D39" t="s">
        <v>233</v>
      </c>
      <c r="E39">
        <v>941266758</v>
      </c>
      <c r="F39" t="s">
        <v>4846</v>
      </c>
      <c r="G39" t="s">
        <v>4845</v>
      </c>
      <c r="H39" t="s">
        <v>232</v>
      </c>
      <c r="I39" t="s">
        <v>224</v>
      </c>
      <c r="J39" s="7">
        <v>147000</v>
      </c>
      <c r="K39" t="s">
        <v>223</v>
      </c>
      <c r="L39" t="s">
        <v>4844</v>
      </c>
      <c r="M39" t="s">
        <v>1466</v>
      </c>
      <c r="N39">
        <v>80130</v>
      </c>
      <c r="P39" t="s">
        <v>4843</v>
      </c>
      <c r="Q39" t="s">
        <v>4842</v>
      </c>
    </row>
    <row r="40" spans="1:17" ht="13.35" hidden="1" customHeight="1" x14ac:dyDescent="0.25">
      <c r="A40">
        <v>196892</v>
      </c>
      <c r="B40">
        <v>653676</v>
      </c>
      <c r="C40" t="s">
        <v>4841</v>
      </c>
      <c r="D40" t="s">
        <v>233</v>
      </c>
      <c r="E40">
        <v>999891521</v>
      </c>
      <c r="F40" t="s">
        <v>1242</v>
      </c>
      <c r="G40" t="s">
        <v>1241</v>
      </c>
      <c r="H40" t="s">
        <v>225</v>
      </c>
      <c r="I40" t="s">
        <v>237</v>
      </c>
      <c r="J40" s="7">
        <v>245200</v>
      </c>
      <c r="K40" t="s">
        <v>249</v>
      </c>
      <c r="L40" t="s">
        <v>1240</v>
      </c>
      <c r="M40" t="s">
        <v>1239</v>
      </c>
      <c r="N40">
        <v>5000</v>
      </c>
      <c r="O40" t="s">
        <v>1238</v>
      </c>
      <c r="P40" t="s">
        <v>1237</v>
      </c>
      <c r="Q40" t="s">
        <v>4840</v>
      </c>
    </row>
    <row r="41" spans="1:17" hidden="1" x14ac:dyDescent="0.25">
      <c r="A41">
        <v>206332</v>
      </c>
      <c r="B41">
        <v>730082</v>
      </c>
      <c r="C41" t="s">
        <v>4820</v>
      </c>
      <c r="D41" t="s">
        <v>233</v>
      </c>
      <c r="E41">
        <v>999974650</v>
      </c>
      <c r="F41" t="s">
        <v>1056</v>
      </c>
      <c r="G41" t="s">
        <v>926</v>
      </c>
      <c r="H41" t="s">
        <v>225</v>
      </c>
      <c r="I41" t="s">
        <v>224</v>
      </c>
      <c r="K41" t="s">
        <v>183</v>
      </c>
      <c r="L41" t="s">
        <v>1055</v>
      </c>
      <c r="M41" t="s">
        <v>587</v>
      </c>
      <c r="N41">
        <v>1211</v>
      </c>
      <c r="O41" t="s">
        <v>1054</v>
      </c>
      <c r="P41" t="s">
        <v>1053</v>
      </c>
      <c r="Q41" t="s">
        <v>4839</v>
      </c>
    </row>
    <row r="42" spans="1:17" hidden="1" x14ac:dyDescent="0.25">
      <c r="A42">
        <v>206332</v>
      </c>
      <c r="B42">
        <v>730082</v>
      </c>
      <c r="C42" t="s">
        <v>4820</v>
      </c>
      <c r="D42" t="s">
        <v>233</v>
      </c>
      <c r="E42">
        <v>940415195</v>
      </c>
      <c r="F42" t="s">
        <v>3716</v>
      </c>
      <c r="G42" t="s">
        <v>3715</v>
      </c>
      <c r="H42" t="s">
        <v>230</v>
      </c>
      <c r="I42" t="s">
        <v>224</v>
      </c>
      <c r="J42" s="7">
        <v>102380</v>
      </c>
      <c r="K42" t="s">
        <v>249</v>
      </c>
      <c r="L42" t="s">
        <v>3714</v>
      </c>
      <c r="M42" t="s">
        <v>3713</v>
      </c>
      <c r="N42">
        <v>2520</v>
      </c>
      <c r="O42" t="s">
        <v>3712</v>
      </c>
      <c r="P42" t="s">
        <v>3711</v>
      </c>
      <c r="Q42" t="s">
        <v>4838</v>
      </c>
    </row>
    <row r="43" spans="1:17" hidden="1" x14ac:dyDescent="0.25">
      <c r="A43">
        <v>206332</v>
      </c>
      <c r="B43">
        <v>730082</v>
      </c>
      <c r="C43" t="s">
        <v>4820</v>
      </c>
      <c r="D43" t="s">
        <v>233</v>
      </c>
      <c r="E43">
        <v>999984059</v>
      </c>
      <c r="F43" t="s">
        <v>267</v>
      </c>
      <c r="G43" t="s">
        <v>266</v>
      </c>
      <c r="H43" t="s">
        <v>254</v>
      </c>
      <c r="I43" t="s">
        <v>224</v>
      </c>
      <c r="J43" s="7">
        <v>80158.75</v>
      </c>
      <c r="K43" t="s">
        <v>113</v>
      </c>
      <c r="L43" t="s">
        <v>265</v>
      </c>
      <c r="M43" t="s">
        <v>264</v>
      </c>
      <c r="N43">
        <v>80686</v>
      </c>
      <c r="O43" t="s">
        <v>263</v>
      </c>
      <c r="P43" t="s">
        <v>262</v>
      </c>
      <c r="Q43" t="s">
        <v>4837</v>
      </c>
    </row>
    <row r="44" spans="1:17" hidden="1" x14ac:dyDescent="0.25">
      <c r="A44">
        <v>206332</v>
      </c>
      <c r="B44">
        <v>730082</v>
      </c>
      <c r="C44" t="s">
        <v>4820</v>
      </c>
      <c r="D44" t="s">
        <v>233</v>
      </c>
      <c r="E44">
        <v>996569950</v>
      </c>
      <c r="F44" t="s">
        <v>900</v>
      </c>
      <c r="G44" t="s">
        <v>899</v>
      </c>
      <c r="H44" t="s">
        <v>225</v>
      </c>
      <c r="I44" t="s">
        <v>224</v>
      </c>
      <c r="J44" s="7">
        <v>130865</v>
      </c>
      <c r="K44" t="s">
        <v>46</v>
      </c>
      <c r="L44" t="s">
        <v>898</v>
      </c>
      <c r="M44" t="s">
        <v>897</v>
      </c>
      <c r="N44">
        <v>67081</v>
      </c>
      <c r="O44" t="s">
        <v>896</v>
      </c>
      <c r="P44" t="s">
        <v>895</v>
      </c>
      <c r="Q44" t="s">
        <v>4836</v>
      </c>
    </row>
    <row r="45" spans="1:17" hidden="1" x14ac:dyDescent="0.25">
      <c r="A45">
        <v>206332</v>
      </c>
      <c r="B45">
        <v>730082</v>
      </c>
      <c r="C45" t="s">
        <v>4820</v>
      </c>
      <c r="D45" t="s">
        <v>233</v>
      </c>
      <c r="E45">
        <v>999868047</v>
      </c>
      <c r="F45" t="s">
        <v>1193</v>
      </c>
      <c r="G45" t="s">
        <v>1192</v>
      </c>
      <c r="H45" t="s">
        <v>225</v>
      </c>
      <c r="I45" t="s">
        <v>224</v>
      </c>
      <c r="J45" s="7">
        <v>114097.5</v>
      </c>
      <c r="K45" t="s">
        <v>12</v>
      </c>
      <c r="L45" t="s">
        <v>1191</v>
      </c>
      <c r="M45" t="s">
        <v>679</v>
      </c>
      <c r="N45">
        <v>5020</v>
      </c>
      <c r="O45" t="s">
        <v>1190</v>
      </c>
      <c r="P45" t="s">
        <v>1189</v>
      </c>
      <c r="Q45" t="s">
        <v>4835</v>
      </c>
    </row>
    <row r="46" spans="1:17" hidden="1" x14ac:dyDescent="0.25">
      <c r="A46">
        <v>206332</v>
      </c>
      <c r="B46">
        <v>730082</v>
      </c>
      <c r="C46" t="s">
        <v>4820</v>
      </c>
      <c r="D46" t="s">
        <v>226</v>
      </c>
      <c r="E46">
        <v>991678046</v>
      </c>
      <c r="F46" t="s">
        <v>2056</v>
      </c>
      <c r="G46" t="s">
        <v>4834</v>
      </c>
      <c r="H46" t="s">
        <v>232</v>
      </c>
      <c r="I46" t="s">
        <v>224</v>
      </c>
      <c r="J46" s="7">
        <v>400992.5</v>
      </c>
      <c r="K46" t="s">
        <v>35</v>
      </c>
      <c r="L46" t="s">
        <v>4833</v>
      </c>
      <c r="M46" t="s">
        <v>2053</v>
      </c>
      <c r="N46">
        <v>75100</v>
      </c>
      <c r="O46" t="s">
        <v>2052</v>
      </c>
      <c r="P46" t="s">
        <v>2051</v>
      </c>
      <c r="Q46" t="s">
        <v>4832</v>
      </c>
    </row>
    <row r="47" spans="1:17" hidden="1" x14ac:dyDescent="0.25">
      <c r="A47">
        <v>206332</v>
      </c>
      <c r="B47">
        <v>730082</v>
      </c>
      <c r="C47" t="s">
        <v>4820</v>
      </c>
      <c r="D47" t="s">
        <v>233</v>
      </c>
      <c r="E47">
        <v>999879881</v>
      </c>
      <c r="F47" t="s">
        <v>606</v>
      </c>
      <c r="G47" t="s">
        <v>605</v>
      </c>
      <c r="H47" t="s">
        <v>225</v>
      </c>
      <c r="I47" t="s">
        <v>224</v>
      </c>
      <c r="J47" s="7">
        <v>170473.75</v>
      </c>
      <c r="K47" t="s">
        <v>35</v>
      </c>
      <c r="L47" t="s">
        <v>604</v>
      </c>
      <c r="M47" t="s">
        <v>482</v>
      </c>
      <c r="N47">
        <v>20133</v>
      </c>
      <c r="O47" t="s">
        <v>603</v>
      </c>
      <c r="P47" t="s">
        <v>602</v>
      </c>
      <c r="Q47" t="s">
        <v>4831</v>
      </c>
    </row>
    <row r="48" spans="1:17" hidden="1" x14ac:dyDescent="0.25">
      <c r="A48">
        <v>206332</v>
      </c>
      <c r="B48">
        <v>730082</v>
      </c>
      <c r="C48" t="s">
        <v>4820</v>
      </c>
      <c r="D48" t="s">
        <v>233</v>
      </c>
      <c r="E48">
        <v>937270746</v>
      </c>
      <c r="F48" t="s">
        <v>4830</v>
      </c>
      <c r="G48" t="s">
        <v>4829</v>
      </c>
      <c r="H48" t="s">
        <v>232</v>
      </c>
      <c r="I48" t="s">
        <v>224</v>
      </c>
      <c r="J48" s="7">
        <v>77300</v>
      </c>
      <c r="K48" t="s">
        <v>236</v>
      </c>
      <c r="L48" t="s">
        <v>4828</v>
      </c>
      <c r="M48" t="s">
        <v>4827</v>
      </c>
      <c r="N48" t="s">
        <v>4826</v>
      </c>
      <c r="P48" t="s">
        <v>4825</v>
      </c>
      <c r="Q48" t="s">
        <v>4824</v>
      </c>
    </row>
    <row r="49" spans="1:17" hidden="1" x14ac:dyDescent="0.25">
      <c r="A49">
        <v>206332</v>
      </c>
      <c r="B49">
        <v>730082</v>
      </c>
      <c r="C49" t="s">
        <v>4820</v>
      </c>
      <c r="D49" t="s">
        <v>233</v>
      </c>
      <c r="E49">
        <v>984488212</v>
      </c>
      <c r="F49" t="s">
        <v>2643</v>
      </c>
      <c r="G49" t="s">
        <v>2642</v>
      </c>
      <c r="H49" t="s">
        <v>239</v>
      </c>
      <c r="I49" t="s">
        <v>224</v>
      </c>
      <c r="J49" s="7">
        <v>200192.5</v>
      </c>
      <c r="K49" t="s">
        <v>249</v>
      </c>
      <c r="L49" t="s">
        <v>2641</v>
      </c>
      <c r="M49" t="s">
        <v>248</v>
      </c>
      <c r="N49">
        <v>1000</v>
      </c>
      <c r="O49" t="s">
        <v>2640</v>
      </c>
      <c r="P49" t="s">
        <v>2639</v>
      </c>
      <c r="Q49" t="s">
        <v>4823</v>
      </c>
    </row>
    <row r="50" spans="1:17" hidden="1" x14ac:dyDescent="0.25">
      <c r="A50">
        <v>206332</v>
      </c>
      <c r="B50">
        <v>730082</v>
      </c>
      <c r="C50" t="s">
        <v>4820</v>
      </c>
      <c r="D50" t="s">
        <v>233</v>
      </c>
      <c r="E50">
        <v>935107743</v>
      </c>
      <c r="F50" t="s">
        <v>2845</v>
      </c>
      <c r="G50" t="s">
        <v>2844</v>
      </c>
      <c r="H50" t="s">
        <v>232</v>
      </c>
      <c r="I50" t="s">
        <v>224</v>
      </c>
      <c r="J50" s="7">
        <v>58641.25</v>
      </c>
      <c r="K50" t="s">
        <v>46</v>
      </c>
      <c r="L50" t="s">
        <v>2843</v>
      </c>
      <c r="M50" t="s">
        <v>1331</v>
      </c>
      <c r="N50">
        <v>59650</v>
      </c>
      <c r="O50" t="s">
        <v>2842</v>
      </c>
      <c r="P50" t="s">
        <v>2841</v>
      </c>
      <c r="Q50" t="s">
        <v>4822</v>
      </c>
    </row>
    <row r="51" spans="1:17" hidden="1" x14ac:dyDescent="0.25">
      <c r="A51">
        <v>206332</v>
      </c>
      <c r="B51">
        <v>730082</v>
      </c>
      <c r="C51" t="s">
        <v>4820</v>
      </c>
      <c r="D51" t="s">
        <v>233</v>
      </c>
      <c r="E51">
        <v>952603148</v>
      </c>
      <c r="F51" t="s">
        <v>3627</v>
      </c>
      <c r="G51" t="s">
        <v>3626</v>
      </c>
      <c r="H51" t="s">
        <v>232</v>
      </c>
      <c r="I51" t="s">
        <v>224</v>
      </c>
      <c r="J51" s="7">
        <v>114742.5</v>
      </c>
      <c r="K51" t="s">
        <v>113</v>
      </c>
      <c r="L51" t="s">
        <v>3625</v>
      </c>
      <c r="M51" t="s">
        <v>3624</v>
      </c>
      <c r="N51">
        <v>82269</v>
      </c>
      <c r="O51" t="s">
        <v>3623</v>
      </c>
      <c r="P51" t="s">
        <v>3622</v>
      </c>
      <c r="Q51" t="s">
        <v>4821</v>
      </c>
    </row>
    <row r="52" spans="1:17" hidden="1" x14ac:dyDescent="0.25">
      <c r="A52">
        <v>206332</v>
      </c>
      <c r="B52">
        <v>730082</v>
      </c>
      <c r="C52" t="s">
        <v>4820</v>
      </c>
      <c r="D52" t="s">
        <v>233</v>
      </c>
      <c r="E52">
        <v>999415639</v>
      </c>
      <c r="F52" t="s">
        <v>2840</v>
      </c>
      <c r="G52" t="s">
        <v>2840</v>
      </c>
      <c r="H52" t="s">
        <v>232</v>
      </c>
      <c r="I52" t="s">
        <v>224</v>
      </c>
      <c r="J52" s="7">
        <v>50156.25</v>
      </c>
      <c r="K52" t="s">
        <v>113</v>
      </c>
      <c r="L52" t="s">
        <v>2839</v>
      </c>
      <c r="M52" t="s">
        <v>264</v>
      </c>
      <c r="N52">
        <v>80634</v>
      </c>
      <c r="O52" t="s">
        <v>2838</v>
      </c>
      <c r="P52" t="s">
        <v>2837</v>
      </c>
      <c r="Q52" t="s">
        <v>4819</v>
      </c>
    </row>
    <row r="53" spans="1:17" hidden="1" x14ac:dyDescent="0.25">
      <c r="A53">
        <v>209949</v>
      </c>
      <c r="B53">
        <v>740593</v>
      </c>
      <c r="C53" t="s">
        <v>4776</v>
      </c>
      <c r="D53" t="s">
        <v>233</v>
      </c>
      <c r="E53">
        <v>937433609</v>
      </c>
      <c r="F53" t="s">
        <v>4038</v>
      </c>
      <c r="G53" t="s">
        <v>2364</v>
      </c>
      <c r="H53" t="s">
        <v>230</v>
      </c>
      <c r="I53" t="s">
        <v>224</v>
      </c>
      <c r="J53" s="7">
        <v>143750</v>
      </c>
      <c r="K53" t="s">
        <v>229</v>
      </c>
      <c r="L53" t="s">
        <v>4037</v>
      </c>
      <c r="M53" t="s">
        <v>228</v>
      </c>
      <c r="N53">
        <v>60117</v>
      </c>
      <c r="Q53" t="s">
        <v>4818</v>
      </c>
    </row>
    <row r="54" spans="1:17" hidden="1" x14ac:dyDescent="0.25">
      <c r="A54">
        <v>209949</v>
      </c>
      <c r="B54">
        <v>740593</v>
      </c>
      <c r="C54" t="s">
        <v>4776</v>
      </c>
      <c r="D54" t="s">
        <v>233</v>
      </c>
      <c r="E54">
        <v>952213790</v>
      </c>
      <c r="F54" t="s">
        <v>3093</v>
      </c>
      <c r="G54" t="s">
        <v>3092</v>
      </c>
      <c r="H54" t="s">
        <v>230</v>
      </c>
      <c r="I54" t="s">
        <v>224</v>
      </c>
      <c r="J54" s="7">
        <v>72500</v>
      </c>
      <c r="K54" t="s">
        <v>229</v>
      </c>
      <c r="L54" t="s">
        <v>3091</v>
      </c>
      <c r="M54" t="s">
        <v>228</v>
      </c>
      <c r="N54">
        <v>60117</v>
      </c>
      <c r="O54" t="s">
        <v>3090</v>
      </c>
      <c r="Q54" t="s">
        <v>4817</v>
      </c>
    </row>
    <row r="55" spans="1:17" hidden="1" x14ac:dyDescent="0.25">
      <c r="A55">
        <v>209949</v>
      </c>
      <c r="B55">
        <v>740593</v>
      </c>
      <c r="C55" t="s">
        <v>4776</v>
      </c>
      <c r="D55" t="s">
        <v>233</v>
      </c>
      <c r="E55">
        <v>998018645</v>
      </c>
      <c r="F55" t="s">
        <v>1737</v>
      </c>
      <c r="G55" t="s">
        <v>4610</v>
      </c>
      <c r="H55" t="s">
        <v>232</v>
      </c>
      <c r="I55" t="s">
        <v>224</v>
      </c>
      <c r="J55" s="7">
        <v>265603.09999999998</v>
      </c>
      <c r="K55" t="s">
        <v>57</v>
      </c>
      <c r="L55" t="s">
        <v>1736</v>
      </c>
      <c r="M55" t="s">
        <v>649</v>
      </c>
      <c r="N55">
        <v>46988</v>
      </c>
      <c r="O55" t="s">
        <v>1735</v>
      </c>
      <c r="P55" t="s">
        <v>1734</v>
      </c>
      <c r="Q55" t="s">
        <v>4816</v>
      </c>
    </row>
    <row r="56" spans="1:17" hidden="1" x14ac:dyDescent="0.25">
      <c r="A56">
        <v>209949</v>
      </c>
      <c r="B56">
        <v>740593</v>
      </c>
      <c r="C56" t="s">
        <v>4776</v>
      </c>
      <c r="D56" t="s">
        <v>233</v>
      </c>
      <c r="E56">
        <v>950910304</v>
      </c>
      <c r="F56" t="s">
        <v>3439</v>
      </c>
      <c r="G56" t="s">
        <v>3438</v>
      </c>
      <c r="H56" t="s">
        <v>232</v>
      </c>
      <c r="I56" t="s">
        <v>224</v>
      </c>
      <c r="J56" s="7">
        <v>277375</v>
      </c>
      <c r="K56" t="s">
        <v>57</v>
      </c>
      <c r="L56" t="s">
        <v>4135</v>
      </c>
      <c r="M56" t="s">
        <v>260</v>
      </c>
      <c r="N56">
        <v>28050</v>
      </c>
      <c r="P56" t="s">
        <v>3437</v>
      </c>
      <c r="Q56" t="s">
        <v>4815</v>
      </c>
    </row>
    <row r="57" spans="1:17" hidden="1" x14ac:dyDescent="0.25">
      <c r="A57">
        <v>209949</v>
      </c>
      <c r="B57">
        <v>740593</v>
      </c>
      <c r="C57" t="s">
        <v>4776</v>
      </c>
      <c r="D57" t="s">
        <v>233</v>
      </c>
      <c r="E57">
        <v>999958839</v>
      </c>
      <c r="F57" t="s">
        <v>1172</v>
      </c>
      <c r="G57" t="s">
        <v>1171</v>
      </c>
      <c r="H57" t="s">
        <v>254</v>
      </c>
      <c r="I57" t="s">
        <v>224</v>
      </c>
      <c r="J57" s="7">
        <v>389013.75</v>
      </c>
      <c r="K57" t="s">
        <v>183</v>
      </c>
      <c r="L57" t="s">
        <v>1170</v>
      </c>
      <c r="M57" t="s">
        <v>1103</v>
      </c>
      <c r="N57">
        <v>2000</v>
      </c>
      <c r="O57" t="s">
        <v>1169</v>
      </c>
      <c r="P57" t="s">
        <v>1168</v>
      </c>
      <c r="Q57" t="s">
        <v>4814</v>
      </c>
    </row>
    <row r="58" spans="1:17" hidden="1" x14ac:dyDescent="0.25">
      <c r="A58">
        <v>209949</v>
      </c>
      <c r="B58">
        <v>740593</v>
      </c>
      <c r="C58" t="s">
        <v>4776</v>
      </c>
      <c r="D58" t="s">
        <v>226</v>
      </c>
      <c r="E58">
        <v>998802502</v>
      </c>
      <c r="F58" t="s">
        <v>965</v>
      </c>
      <c r="G58" t="s">
        <v>3912</v>
      </c>
      <c r="H58" t="s">
        <v>254</v>
      </c>
      <c r="I58" t="s">
        <v>224</v>
      </c>
      <c r="J58" s="7">
        <v>819617.29</v>
      </c>
      <c r="K58" t="s">
        <v>126</v>
      </c>
      <c r="L58" t="s">
        <v>964</v>
      </c>
      <c r="M58" t="s">
        <v>963</v>
      </c>
      <c r="N58">
        <v>57001</v>
      </c>
      <c r="O58" t="s">
        <v>962</v>
      </c>
      <c r="P58" t="s">
        <v>961</v>
      </c>
      <c r="Q58" t="s">
        <v>4813</v>
      </c>
    </row>
    <row r="59" spans="1:17" hidden="1" x14ac:dyDescent="0.25">
      <c r="A59">
        <v>209949</v>
      </c>
      <c r="B59">
        <v>740593</v>
      </c>
      <c r="C59" t="s">
        <v>4776</v>
      </c>
      <c r="D59" t="s">
        <v>233</v>
      </c>
      <c r="E59">
        <v>999938081</v>
      </c>
      <c r="F59" t="s">
        <v>1692</v>
      </c>
      <c r="G59" t="s">
        <v>1692</v>
      </c>
      <c r="H59" t="s">
        <v>232</v>
      </c>
      <c r="I59" t="s">
        <v>224</v>
      </c>
      <c r="J59" s="7">
        <v>371089.6</v>
      </c>
      <c r="K59" t="s">
        <v>57</v>
      </c>
      <c r="L59" t="s">
        <v>4135</v>
      </c>
      <c r="M59" t="s">
        <v>260</v>
      </c>
      <c r="N59">
        <v>28050</v>
      </c>
      <c r="O59" t="s">
        <v>1691</v>
      </c>
      <c r="P59" t="s">
        <v>1690</v>
      </c>
      <c r="Q59" t="s">
        <v>4812</v>
      </c>
    </row>
    <row r="60" spans="1:17" hidden="1" x14ac:dyDescent="0.25">
      <c r="A60">
        <v>209949</v>
      </c>
      <c r="B60">
        <v>740593</v>
      </c>
      <c r="C60" t="s">
        <v>4776</v>
      </c>
      <c r="D60" t="s">
        <v>233</v>
      </c>
      <c r="E60">
        <v>999643007</v>
      </c>
      <c r="F60" t="s">
        <v>339</v>
      </c>
      <c r="G60" t="s">
        <v>338</v>
      </c>
      <c r="H60" t="s">
        <v>225</v>
      </c>
      <c r="I60" t="s">
        <v>224</v>
      </c>
      <c r="J60" s="7">
        <v>418750</v>
      </c>
      <c r="K60" t="s">
        <v>126</v>
      </c>
      <c r="L60" t="s">
        <v>337</v>
      </c>
      <c r="M60" t="s">
        <v>268</v>
      </c>
      <c r="N60">
        <v>10561</v>
      </c>
      <c r="O60" t="s">
        <v>336</v>
      </c>
      <c r="P60" t="s">
        <v>335</v>
      </c>
      <c r="Q60" t="s">
        <v>4811</v>
      </c>
    </row>
    <row r="61" spans="1:17" hidden="1" x14ac:dyDescent="0.25">
      <c r="A61">
        <v>209949</v>
      </c>
      <c r="B61">
        <v>740593</v>
      </c>
      <c r="C61" t="s">
        <v>4776</v>
      </c>
      <c r="D61" t="s">
        <v>233</v>
      </c>
      <c r="E61">
        <v>932760440</v>
      </c>
      <c r="F61" t="s">
        <v>539</v>
      </c>
      <c r="G61" t="s">
        <v>4562</v>
      </c>
      <c r="H61" t="s">
        <v>254</v>
      </c>
      <c r="I61" t="s">
        <v>224</v>
      </c>
      <c r="J61" s="7">
        <v>442125</v>
      </c>
      <c r="K61" t="s">
        <v>223</v>
      </c>
      <c r="L61" t="s">
        <v>4561</v>
      </c>
      <c r="M61" t="s">
        <v>505</v>
      </c>
      <c r="N61">
        <v>2150</v>
      </c>
      <c r="O61" t="s">
        <v>535</v>
      </c>
      <c r="P61" t="s">
        <v>1034</v>
      </c>
      <c r="Q61" t="s">
        <v>4810</v>
      </c>
    </row>
    <row r="62" spans="1:17" hidden="1" x14ac:dyDescent="0.25">
      <c r="A62">
        <v>209949</v>
      </c>
      <c r="B62">
        <v>740593</v>
      </c>
      <c r="C62" t="s">
        <v>4776</v>
      </c>
      <c r="D62" t="s">
        <v>233</v>
      </c>
      <c r="E62">
        <v>958304323</v>
      </c>
      <c r="F62" t="s">
        <v>3614</v>
      </c>
      <c r="G62" t="s">
        <v>3997</v>
      </c>
      <c r="H62" t="s">
        <v>254</v>
      </c>
      <c r="I62" t="s">
        <v>224</v>
      </c>
      <c r="J62" s="7">
        <v>217500</v>
      </c>
      <c r="K62" t="s">
        <v>465</v>
      </c>
      <c r="L62" t="s">
        <v>3613</v>
      </c>
      <c r="M62" t="s">
        <v>533</v>
      </c>
      <c r="N62">
        <v>1574</v>
      </c>
      <c r="P62" t="s">
        <v>3612</v>
      </c>
      <c r="Q62" t="s">
        <v>4809</v>
      </c>
    </row>
    <row r="63" spans="1:17" hidden="1" x14ac:dyDescent="0.25">
      <c r="A63">
        <v>209949</v>
      </c>
      <c r="B63">
        <v>740593</v>
      </c>
      <c r="C63" t="s">
        <v>4776</v>
      </c>
      <c r="D63" t="s">
        <v>233</v>
      </c>
      <c r="E63">
        <v>999984059</v>
      </c>
      <c r="F63" t="s">
        <v>267</v>
      </c>
      <c r="G63" t="s">
        <v>266</v>
      </c>
      <c r="H63" t="s">
        <v>254</v>
      </c>
      <c r="I63" t="s">
        <v>224</v>
      </c>
      <c r="J63" s="7">
        <v>499660</v>
      </c>
      <c r="K63" t="s">
        <v>113</v>
      </c>
      <c r="L63" t="s">
        <v>265</v>
      </c>
      <c r="M63" t="s">
        <v>264</v>
      </c>
      <c r="N63">
        <v>80686</v>
      </c>
      <c r="O63" t="s">
        <v>263</v>
      </c>
      <c r="P63" t="s">
        <v>262</v>
      </c>
      <c r="Q63" t="s">
        <v>4808</v>
      </c>
    </row>
    <row r="64" spans="1:17" hidden="1" x14ac:dyDescent="0.25">
      <c r="A64">
        <v>209949</v>
      </c>
      <c r="B64">
        <v>740593</v>
      </c>
      <c r="C64" t="s">
        <v>4776</v>
      </c>
      <c r="D64" t="s">
        <v>233</v>
      </c>
      <c r="E64">
        <v>992175947</v>
      </c>
      <c r="F64" t="s">
        <v>4807</v>
      </c>
      <c r="G64" t="s">
        <v>4807</v>
      </c>
      <c r="H64" t="s">
        <v>230</v>
      </c>
      <c r="I64" t="s">
        <v>224</v>
      </c>
      <c r="J64" s="7">
        <v>137500</v>
      </c>
      <c r="K64" t="s">
        <v>35</v>
      </c>
      <c r="L64" t="s">
        <v>4806</v>
      </c>
      <c r="M64" t="s">
        <v>1513</v>
      </c>
      <c r="N64">
        <v>57123</v>
      </c>
      <c r="P64" t="s">
        <v>4805</v>
      </c>
      <c r="Q64" t="s">
        <v>4804</v>
      </c>
    </row>
    <row r="65" spans="1:17" hidden="1" x14ac:dyDescent="0.25">
      <c r="A65">
        <v>209949</v>
      </c>
      <c r="B65">
        <v>740593</v>
      </c>
      <c r="C65" t="s">
        <v>4776</v>
      </c>
      <c r="D65" t="s">
        <v>233</v>
      </c>
      <c r="E65">
        <v>999580830</v>
      </c>
      <c r="F65" t="s">
        <v>1699</v>
      </c>
      <c r="G65" t="s">
        <v>1698</v>
      </c>
      <c r="H65" t="s">
        <v>232</v>
      </c>
      <c r="I65" t="s">
        <v>224</v>
      </c>
      <c r="J65" s="7">
        <v>120549.98</v>
      </c>
      <c r="K65" t="s">
        <v>274</v>
      </c>
      <c r="L65" t="s">
        <v>1697</v>
      </c>
      <c r="M65" t="s">
        <v>1696</v>
      </c>
      <c r="N65" t="s">
        <v>1695</v>
      </c>
      <c r="O65" t="s">
        <v>1694</v>
      </c>
      <c r="P65" t="s">
        <v>1693</v>
      </c>
      <c r="Q65" t="s">
        <v>4803</v>
      </c>
    </row>
    <row r="66" spans="1:17" hidden="1" x14ac:dyDescent="0.25">
      <c r="A66">
        <v>209949</v>
      </c>
      <c r="B66">
        <v>740593</v>
      </c>
      <c r="C66" t="s">
        <v>4776</v>
      </c>
      <c r="D66" t="s">
        <v>233</v>
      </c>
      <c r="E66">
        <v>951519755</v>
      </c>
      <c r="F66" t="s">
        <v>2851</v>
      </c>
      <c r="G66" t="s">
        <v>2850</v>
      </c>
      <c r="H66" t="s">
        <v>254</v>
      </c>
      <c r="I66" t="s">
        <v>224</v>
      </c>
      <c r="J66" s="7">
        <v>462413.75</v>
      </c>
      <c r="K66" t="s">
        <v>249</v>
      </c>
      <c r="L66" t="s">
        <v>2849</v>
      </c>
      <c r="M66" t="s">
        <v>248</v>
      </c>
      <c r="N66">
        <v>1110</v>
      </c>
      <c r="Q66" t="s">
        <v>4802</v>
      </c>
    </row>
    <row r="67" spans="1:17" hidden="1" x14ac:dyDescent="0.25">
      <c r="A67">
        <v>209949</v>
      </c>
      <c r="B67">
        <v>740593</v>
      </c>
      <c r="C67" t="s">
        <v>4776</v>
      </c>
      <c r="D67" t="s">
        <v>233</v>
      </c>
      <c r="E67">
        <v>983734231</v>
      </c>
      <c r="F67" t="s">
        <v>3436</v>
      </c>
      <c r="G67" t="s">
        <v>2949</v>
      </c>
      <c r="H67" t="s">
        <v>230</v>
      </c>
      <c r="I67" t="s">
        <v>224</v>
      </c>
      <c r="J67" s="7">
        <v>88500</v>
      </c>
      <c r="K67" t="s">
        <v>274</v>
      </c>
      <c r="L67" t="s">
        <v>3435</v>
      </c>
      <c r="M67" t="s">
        <v>1339</v>
      </c>
      <c r="N67" t="s">
        <v>3434</v>
      </c>
      <c r="O67" t="s">
        <v>3433</v>
      </c>
      <c r="Q67" t="s">
        <v>4801</v>
      </c>
    </row>
    <row r="68" spans="1:17" hidden="1" x14ac:dyDescent="0.25">
      <c r="A68">
        <v>209949</v>
      </c>
      <c r="B68">
        <v>740593</v>
      </c>
      <c r="C68" t="s">
        <v>4776</v>
      </c>
      <c r="D68" t="s">
        <v>233</v>
      </c>
      <c r="E68">
        <v>920361221</v>
      </c>
      <c r="F68" t="s">
        <v>4800</v>
      </c>
      <c r="G68" t="s">
        <v>4799</v>
      </c>
      <c r="H68" t="s">
        <v>232</v>
      </c>
      <c r="I68" t="s">
        <v>224</v>
      </c>
      <c r="J68" s="7">
        <v>222798.1</v>
      </c>
      <c r="K68" t="s">
        <v>113</v>
      </c>
      <c r="L68" t="s">
        <v>4798</v>
      </c>
      <c r="M68" t="s">
        <v>754</v>
      </c>
      <c r="N68">
        <v>38104</v>
      </c>
      <c r="P68" t="s">
        <v>4797</v>
      </c>
      <c r="Q68" t="s">
        <v>4796</v>
      </c>
    </row>
    <row r="69" spans="1:17" hidden="1" x14ac:dyDescent="0.25">
      <c r="A69">
        <v>209949</v>
      </c>
      <c r="B69">
        <v>740593</v>
      </c>
      <c r="C69" t="s">
        <v>4776</v>
      </c>
      <c r="D69" t="s">
        <v>233</v>
      </c>
      <c r="E69">
        <v>958744412</v>
      </c>
      <c r="F69" t="s">
        <v>4795</v>
      </c>
      <c r="G69" t="s">
        <v>4794</v>
      </c>
      <c r="H69" t="s">
        <v>232</v>
      </c>
      <c r="I69" t="s">
        <v>237</v>
      </c>
      <c r="J69" s="7">
        <v>209382.79</v>
      </c>
      <c r="K69" t="s">
        <v>274</v>
      </c>
      <c r="L69" t="s">
        <v>4793</v>
      </c>
      <c r="M69" t="s">
        <v>3994</v>
      </c>
      <c r="N69" t="s">
        <v>3993</v>
      </c>
      <c r="P69" t="s">
        <v>4792</v>
      </c>
      <c r="Q69" t="s">
        <v>4791</v>
      </c>
    </row>
    <row r="70" spans="1:17" hidden="1" x14ac:dyDescent="0.25">
      <c r="A70">
        <v>209949</v>
      </c>
      <c r="B70">
        <v>740593</v>
      </c>
      <c r="C70" t="s">
        <v>4776</v>
      </c>
      <c r="D70" t="s">
        <v>233</v>
      </c>
      <c r="E70">
        <v>959180427</v>
      </c>
      <c r="F70" t="s">
        <v>3432</v>
      </c>
      <c r="G70" t="s">
        <v>3431</v>
      </c>
      <c r="H70" t="s">
        <v>225</v>
      </c>
      <c r="I70" t="s">
        <v>224</v>
      </c>
      <c r="J70" s="7">
        <v>130812.5</v>
      </c>
      <c r="K70" t="s">
        <v>401</v>
      </c>
      <c r="L70" t="s">
        <v>3430</v>
      </c>
      <c r="M70" t="s">
        <v>557</v>
      </c>
      <c r="N70">
        <v>12012</v>
      </c>
      <c r="O70" t="s">
        <v>3429</v>
      </c>
      <c r="P70" t="s">
        <v>3428</v>
      </c>
      <c r="Q70" t="s">
        <v>4790</v>
      </c>
    </row>
    <row r="71" spans="1:17" hidden="1" x14ac:dyDescent="0.25">
      <c r="A71">
        <v>209949</v>
      </c>
      <c r="B71">
        <v>740593</v>
      </c>
      <c r="C71" t="s">
        <v>4776</v>
      </c>
      <c r="D71" t="s">
        <v>233</v>
      </c>
      <c r="E71">
        <v>999842148</v>
      </c>
      <c r="F71" t="s">
        <v>2011</v>
      </c>
      <c r="G71" t="s">
        <v>2011</v>
      </c>
      <c r="H71" t="s">
        <v>225</v>
      </c>
      <c r="I71" t="s">
        <v>224</v>
      </c>
      <c r="J71" s="7">
        <v>473375</v>
      </c>
      <c r="K71" t="s">
        <v>68</v>
      </c>
      <c r="L71" t="s">
        <v>2010</v>
      </c>
      <c r="M71" t="s">
        <v>906</v>
      </c>
      <c r="N71" t="s">
        <v>2009</v>
      </c>
      <c r="P71" t="s">
        <v>2008</v>
      </c>
      <c r="Q71" t="s">
        <v>4789</v>
      </c>
    </row>
    <row r="72" spans="1:17" hidden="1" x14ac:dyDescent="0.25">
      <c r="A72">
        <v>209949</v>
      </c>
      <c r="B72">
        <v>740593</v>
      </c>
      <c r="C72" t="s">
        <v>4776</v>
      </c>
      <c r="D72" t="s">
        <v>233</v>
      </c>
      <c r="E72">
        <v>999833709</v>
      </c>
      <c r="F72" t="s">
        <v>1342</v>
      </c>
      <c r="G72" t="s">
        <v>2856</v>
      </c>
      <c r="H72" t="s">
        <v>230</v>
      </c>
      <c r="I72" t="s">
        <v>224</v>
      </c>
      <c r="J72" s="7">
        <v>171850</v>
      </c>
      <c r="K72" t="s">
        <v>274</v>
      </c>
      <c r="L72" t="s">
        <v>1340</v>
      </c>
      <c r="M72" t="s">
        <v>1339</v>
      </c>
      <c r="N72" t="s">
        <v>1338</v>
      </c>
      <c r="O72" t="s">
        <v>1337</v>
      </c>
      <c r="Q72" t="s">
        <v>4788</v>
      </c>
    </row>
    <row r="73" spans="1:17" hidden="1" x14ac:dyDescent="0.25">
      <c r="A73">
        <v>209949</v>
      </c>
      <c r="B73">
        <v>740593</v>
      </c>
      <c r="C73" t="s">
        <v>4776</v>
      </c>
      <c r="D73" t="s">
        <v>233</v>
      </c>
      <c r="E73">
        <v>998058415</v>
      </c>
      <c r="F73" t="s">
        <v>2217</v>
      </c>
      <c r="G73" t="s">
        <v>2216</v>
      </c>
      <c r="H73" t="s">
        <v>230</v>
      </c>
      <c r="I73" t="s">
        <v>224</v>
      </c>
      <c r="J73" s="7">
        <v>217500</v>
      </c>
      <c r="K73" t="s">
        <v>68</v>
      </c>
      <c r="L73" t="s">
        <v>2215</v>
      </c>
      <c r="M73" t="s">
        <v>1464</v>
      </c>
      <c r="N73" t="s">
        <v>2214</v>
      </c>
      <c r="O73" t="s">
        <v>2213</v>
      </c>
      <c r="Q73" t="s">
        <v>4787</v>
      </c>
    </row>
    <row r="74" spans="1:17" hidden="1" x14ac:dyDescent="0.25">
      <c r="A74">
        <v>209949</v>
      </c>
      <c r="B74">
        <v>740593</v>
      </c>
      <c r="C74" t="s">
        <v>4776</v>
      </c>
      <c r="D74" t="s">
        <v>233</v>
      </c>
      <c r="E74">
        <v>999611385</v>
      </c>
      <c r="F74" t="s">
        <v>2397</v>
      </c>
      <c r="G74" t="s">
        <v>2396</v>
      </c>
      <c r="H74" t="s">
        <v>230</v>
      </c>
      <c r="I74" t="s">
        <v>224</v>
      </c>
      <c r="J74" s="7">
        <v>318750</v>
      </c>
      <c r="K74" t="s">
        <v>126</v>
      </c>
      <c r="L74" t="s">
        <v>2395</v>
      </c>
      <c r="M74" t="s">
        <v>2394</v>
      </c>
      <c r="N74">
        <v>15500</v>
      </c>
      <c r="O74" t="s">
        <v>2393</v>
      </c>
      <c r="P74" t="s">
        <v>2392</v>
      </c>
      <c r="Q74" t="s">
        <v>4786</v>
      </c>
    </row>
    <row r="75" spans="1:17" hidden="1" x14ac:dyDescent="0.25">
      <c r="A75">
        <v>209949</v>
      </c>
      <c r="B75">
        <v>740593</v>
      </c>
      <c r="C75" t="s">
        <v>4776</v>
      </c>
      <c r="D75" t="s">
        <v>233</v>
      </c>
      <c r="E75">
        <v>999649603</v>
      </c>
      <c r="F75" t="s">
        <v>1361</v>
      </c>
      <c r="G75" t="s">
        <v>1360</v>
      </c>
      <c r="H75" t="s">
        <v>225</v>
      </c>
      <c r="I75" t="s">
        <v>224</v>
      </c>
      <c r="J75" s="7">
        <v>571812.5</v>
      </c>
      <c r="K75" t="s">
        <v>35</v>
      </c>
      <c r="L75" t="s">
        <v>1359</v>
      </c>
      <c r="M75" t="s">
        <v>734</v>
      </c>
      <c r="N75">
        <v>43124</v>
      </c>
      <c r="O75" t="s">
        <v>1358</v>
      </c>
      <c r="P75" t="s">
        <v>1357</v>
      </c>
      <c r="Q75" t="s">
        <v>4785</v>
      </c>
    </row>
    <row r="76" spans="1:17" hidden="1" x14ac:dyDescent="0.25">
      <c r="A76">
        <v>209949</v>
      </c>
      <c r="B76">
        <v>740593</v>
      </c>
      <c r="C76" t="s">
        <v>4776</v>
      </c>
      <c r="D76" t="s">
        <v>233</v>
      </c>
      <c r="E76">
        <v>942436966</v>
      </c>
      <c r="F76" t="s">
        <v>4784</v>
      </c>
      <c r="G76" t="s">
        <v>4784</v>
      </c>
      <c r="H76" t="s">
        <v>232</v>
      </c>
      <c r="I76" t="s">
        <v>224</v>
      </c>
      <c r="J76" s="7">
        <v>431962.48</v>
      </c>
      <c r="K76" t="s">
        <v>113</v>
      </c>
      <c r="L76" t="s">
        <v>4783</v>
      </c>
      <c r="M76" t="s">
        <v>2362</v>
      </c>
      <c r="N76">
        <v>53340</v>
      </c>
      <c r="P76" t="s">
        <v>4782</v>
      </c>
      <c r="Q76" t="s">
        <v>4781</v>
      </c>
    </row>
    <row r="77" spans="1:17" hidden="1" x14ac:dyDescent="0.25">
      <c r="A77">
        <v>209949</v>
      </c>
      <c r="B77">
        <v>740593</v>
      </c>
      <c r="C77" t="s">
        <v>4776</v>
      </c>
      <c r="D77" t="s">
        <v>233</v>
      </c>
      <c r="E77">
        <v>927024733</v>
      </c>
      <c r="F77" t="s">
        <v>4780</v>
      </c>
      <c r="G77" t="s">
        <v>1872</v>
      </c>
      <c r="H77" t="s">
        <v>232</v>
      </c>
      <c r="I77" t="s">
        <v>224</v>
      </c>
      <c r="J77" s="7">
        <v>255124.98</v>
      </c>
      <c r="K77" t="s">
        <v>68</v>
      </c>
      <c r="L77" t="s">
        <v>4779</v>
      </c>
      <c r="M77" t="s">
        <v>1497</v>
      </c>
      <c r="N77" t="s">
        <v>4778</v>
      </c>
      <c r="Q77" t="s">
        <v>4777</v>
      </c>
    </row>
    <row r="78" spans="1:17" hidden="1" x14ac:dyDescent="0.25">
      <c r="A78">
        <v>209949</v>
      </c>
      <c r="B78">
        <v>740593</v>
      </c>
      <c r="C78" t="s">
        <v>4776</v>
      </c>
      <c r="D78" t="s">
        <v>233</v>
      </c>
      <c r="E78">
        <v>945958260</v>
      </c>
      <c r="F78" t="s">
        <v>4096</v>
      </c>
      <c r="G78" t="s">
        <v>2810</v>
      </c>
      <c r="H78" t="s">
        <v>230</v>
      </c>
      <c r="I78" t="s">
        <v>224</v>
      </c>
      <c r="J78" s="7">
        <v>270000</v>
      </c>
      <c r="K78" t="s">
        <v>238</v>
      </c>
      <c r="L78" t="s">
        <v>4095</v>
      </c>
      <c r="M78" t="s">
        <v>389</v>
      </c>
      <c r="N78">
        <v>1139</v>
      </c>
      <c r="P78" t="s">
        <v>4094</v>
      </c>
      <c r="Q78" t="s">
        <v>4775</v>
      </c>
    </row>
    <row r="79" spans="1:17" hidden="1" x14ac:dyDescent="0.25">
      <c r="A79">
        <v>210225</v>
      </c>
      <c r="B79">
        <v>740736</v>
      </c>
      <c r="C79" t="s">
        <v>2947</v>
      </c>
      <c r="D79" t="s">
        <v>233</v>
      </c>
      <c r="E79">
        <v>915056194</v>
      </c>
      <c r="F79" t="s">
        <v>3608</v>
      </c>
      <c r="G79" t="s">
        <v>3607</v>
      </c>
      <c r="H79" t="s">
        <v>254</v>
      </c>
      <c r="I79" t="s">
        <v>224</v>
      </c>
      <c r="J79" s="7">
        <v>168171.88</v>
      </c>
      <c r="K79" t="s">
        <v>274</v>
      </c>
      <c r="L79" t="s">
        <v>3606</v>
      </c>
      <c r="M79" t="s">
        <v>1284</v>
      </c>
      <c r="N79" t="s">
        <v>781</v>
      </c>
      <c r="O79" t="s">
        <v>3605</v>
      </c>
      <c r="P79" t="s">
        <v>3604</v>
      </c>
      <c r="Q79" t="s">
        <v>4004</v>
      </c>
    </row>
    <row r="80" spans="1:17" hidden="1" x14ac:dyDescent="0.25">
      <c r="A80">
        <v>210225</v>
      </c>
      <c r="B80">
        <v>740736</v>
      </c>
      <c r="C80" t="s">
        <v>2947</v>
      </c>
      <c r="D80" t="s">
        <v>233</v>
      </c>
      <c r="E80">
        <v>952213790</v>
      </c>
      <c r="F80" t="s">
        <v>3093</v>
      </c>
      <c r="G80" t="s">
        <v>3092</v>
      </c>
      <c r="H80" t="s">
        <v>230</v>
      </c>
      <c r="I80" t="s">
        <v>224</v>
      </c>
      <c r="J80" s="7">
        <v>105000</v>
      </c>
      <c r="K80" t="s">
        <v>229</v>
      </c>
      <c r="L80" t="s">
        <v>3091</v>
      </c>
      <c r="M80" t="s">
        <v>228</v>
      </c>
      <c r="N80">
        <v>60117</v>
      </c>
      <c r="O80" t="s">
        <v>3090</v>
      </c>
      <c r="Q80" t="s">
        <v>4003</v>
      </c>
    </row>
    <row r="81" spans="1:17" hidden="1" x14ac:dyDescent="0.25">
      <c r="A81">
        <v>210225</v>
      </c>
      <c r="B81">
        <v>740736</v>
      </c>
      <c r="C81" t="s">
        <v>2947</v>
      </c>
      <c r="D81" t="s">
        <v>233</v>
      </c>
      <c r="E81">
        <v>999906750</v>
      </c>
      <c r="F81" t="s">
        <v>3141</v>
      </c>
      <c r="G81" t="s">
        <v>3140</v>
      </c>
      <c r="H81" t="s">
        <v>232</v>
      </c>
      <c r="I81" t="s">
        <v>224</v>
      </c>
      <c r="J81" s="7">
        <v>521325</v>
      </c>
      <c r="K81" t="s">
        <v>46</v>
      </c>
      <c r="L81" t="s">
        <v>3139</v>
      </c>
      <c r="M81" t="s">
        <v>3138</v>
      </c>
      <c r="N81">
        <v>44340</v>
      </c>
      <c r="O81" t="s">
        <v>3137</v>
      </c>
      <c r="P81" t="s">
        <v>3136</v>
      </c>
      <c r="Q81" t="s">
        <v>4002</v>
      </c>
    </row>
    <row r="82" spans="1:17" hidden="1" x14ac:dyDescent="0.25">
      <c r="A82">
        <v>210225</v>
      </c>
      <c r="B82">
        <v>740736</v>
      </c>
      <c r="C82" t="s">
        <v>2947</v>
      </c>
      <c r="D82" t="s">
        <v>233</v>
      </c>
      <c r="E82">
        <v>951904845</v>
      </c>
      <c r="F82" t="s">
        <v>4001</v>
      </c>
      <c r="G82" t="s">
        <v>2535</v>
      </c>
      <c r="H82" t="s">
        <v>230</v>
      </c>
      <c r="I82" t="s">
        <v>224</v>
      </c>
      <c r="J82" s="7">
        <v>16843.75</v>
      </c>
      <c r="K82" t="s">
        <v>285</v>
      </c>
      <c r="L82" t="s">
        <v>2225</v>
      </c>
      <c r="M82" t="s">
        <v>4000</v>
      </c>
      <c r="P82" t="s">
        <v>3999</v>
      </c>
      <c r="Q82" t="s">
        <v>3998</v>
      </c>
    </row>
    <row r="83" spans="1:17" hidden="1" x14ac:dyDescent="0.25">
      <c r="A83">
        <v>210225</v>
      </c>
      <c r="B83">
        <v>740736</v>
      </c>
      <c r="C83" t="s">
        <v>2947</v>
      </c>
      <c r="D83" t="s">
        <v>233</v>
      </c>
      <c r="E83">
        <v>958304323</v>
      </c>
      <c r="F83" t="s">
        <v>3614</v>
      </c>
      <c r="G83" t="s">
        <v>3997</v>
      </c>
      <c r="H83" t="s">
        <v>254</v>
      </c>
      <c r="I83" t="s">
        <v>224</v>
      </c>
      <c r="J83" s="7">
        <v>175625</v>
      </c>
      <c r="K83" t="s">
        <v>465</v>
      </c>
      <c r="L83" t="s">
        <v>3613</v>
      </c>
      <c r="M83" t="s">
        <v>533</v>
      </c>
      <c r="N83">
        <v>1574</v>
      </c>
      <c r="P83" t="s">
        <v>3612</v>
      </c>
      <c r="Q83" t="s">
        <v>3996</v>
      </c>
    </row>
    <row r="84" spans="1:17" hidden="1" x14ac:dyDescent="0.25">
      <c r="A84">
        <v>210225</v>
      </c>
      <c r="B84">
        <v>740736</v>
      </c>
      <c r="C84" t="s">
        <v>2947</v>
      </c>
      <c r="D84" t="s">
        <v>233</v>
      </c>
      <c r="E84">
        <v>958942292</v>
      </c>
      <c r="F84" t="s">
        <v>1764</v>
      </c>
      <c r="G84" t="s">
        <v>1764</v>
      </c>
      <c r="H84" t="s">
        <v>232</v>
      </c>
      <c r="I84" t="s">
        <v>237</v>
      </c>
      <c r="J84" s="7">
        <v>169499.33</v>
      </c>
      <c r="K84" t="s">
        <v>274</v>
      </c>
      <c r="L84" t="s">
        <v>3995</v>
      </c>
      <c r="M84" t="s">
        <v>3994</v>
      </c>
      <c r="N84" t="s">
        <v>3993</v>
      </c>
      <c r="O84" t="s">
        <v>1763</v>
      </c>
      <c r="P84" t="s">
        <v>1762</v>
      </c>
      <c r="Q84" t="s">
        <v>3992</v>
      </c>
    </row>
    <row r="85" spans="1:17" hidden="1" x14ac:dyDescent="0.25">
      <c r="A85">
        <v>210225</v>
      </c>
      <c r="B85">
        <v>740736</v>
      </c>
      <c r="C85" t="s">
        <v>2947</v>
      </c>
      <c r="D85" t="s">
        <v>233</v>
      </c>
      <c r="E85">
        <v>998381522</v>
      </c>
      <c r="F85" t="s">
        <v>191</v>
      </c>
      <c r="G85" t="s">
        <v>191</v>
      </c>
      <c r="H85" t="s">
        <v>232</v>
      </c>
      <c r="I85" t="s">
        <v>224</v>
      </c>
      <c r="J85" s="7">
        <v>566300</v>
      </c>
      <c r="K85" t="s">
        <v>46</v>
      </c>
      <c r="L85" t="s">
        <v>2303</v>
      </c>
      <c r="M85" t="s">
        <v>345</v>
      </c>
      <c r="N85">
        <v>75015</v>
      </c>
      <c r="O85" t="s">
        <v>2302</v>
      </c>
      <c r="P85" t="s">
        <v>2301</v>
      </c>
      <c r="Q85" t="s">
        <v>3991</v>
      </c>
    </row>
    <row r="86" spans="1:17" hidden="1" x14ac:dyDescent="0.25">
      <c r="A86">
        <v>210225</v>
      </c>
      <c r="B86">
        <v>740736</v>
      </c>
      <c r="C86" t="s">
        <v>2947</v>
      </c>
      <c r="D86" t="s">
        <v>233</v>
      </c>
      <c r="E86">
        <v>892106673</v>
      </c>
      <c r="F86" t="s">
        <v>3990</v>
      </c>
      <c r="H86" t="s">
        <v>225</v>
      </c>
      <c r="I86" t="s">
        <v>224</v>
      </c>
      <c r="J86" s="7">
        <v>260687.5</v>
      </c>
      <c r="K86" t="s">
        <v>285</v>
      </c>
      <c r="L86" t="s">
        <v>284</v>
      </c>
      <c r="M86" t="s">
        <v>283</v>
      </c>
      <c r="N86" t="s">
        <v>3989</v>
      </c>
      <c r="P86" t="s">
        <v>3988</v>
      </c>
      <c r="Q86" t="s">
        <v>3987</v>
      </c>
    </row>
    <row r="87" spans="1:17" hidden="1" x14ac:dyDescent="0.25">
      <c r="A87">
        <v>210225</v>
      </c>
      <c r="B87">
        <v>740736</v>
      </c>
      <c r="C87" t="s">
        <v>2947</v>
      </c>
      <c r="D87" t="s">
        <v>233</v>
      </c>
      <c r="E87">
        <v>946189605</v>
      </c>
      <c r="F87" t="s">
        <v>3986</v>
      </c>
      <c r="G87" t="s">
        <v>3985</v>
      </c>
      <c r="H87" t="s">
        <v>230</v>
      </c>
      <c r="I87" t="s">
        <v>224</v>
      </c>
      <c r="J87" s="7">
        <v>158750</v>
      </c>
      <c r="K87" t="s">
        <v>95</v>
      </c>
      <c r="L87" t="s">
        <v>3984</v>
      </c>
      <c r="M87" t="s">
        <v>1196</v>
      </c>
      <c r="N87" t="s">
        <v>3983</v>
      </c>
      <c r="P87" t="s">
        <v>3982</v>
      </c>
      <c r="Q87" t="s">
        <v>3981</v>
      </c>
    </row>
    <row r="88" spans="1:17" hidden="1" x14ac:dyDescent="0.25">
      <c r="A88">
        <v>210225</v>
      </c>
      <c r="B88">
        <v>740736</v>
      </c>
      <c r="C88" t="s">
        <v>2947</v>
      </c>
      <c r="D88" t="s">
        <v>233</v>
      </c>
      <c r="E88">
        <v>997989448</v>
      </c>
      <c r="F88" t="s">
        <v>978</v>
      </c>
      <c r="G88" t="s">
        <v>3980</v>
      </c>
      <c r="H88" t="s">
        <v>232</v>
      </c>
      <c r="I88" t="s">
        <v>224</v>
      </c>
      <c r="J88" s="7">
        <v>464254.88</v>
      </c>
      <c r="K88" t="s">
        <v>68</v>
      </c>
      <c r="L88" t="s">
        <v>976</v>
      </c>
      <c r="M88" t="s">
        <v>975</v>
      </c>
      <c r="N88" t="s">
        <v>974</v>
      </c>
      <c r="O88" t="s">
        <v>973</v>
      </c>
      <c r="P88" t="s">
        <v>972</v>
      </c>
      <c r="Q88" t="s">
        <v>3979</v>
      </c>
    </row>
    <row r="89" spans="1:17" hidden="1" x14ac:dyDescent="0.25">
      <c r="A89">
        <v>210225</v>
      </c>
      <c r="B89">
        <v>740736</v>
      </c>
      <c r="C89" t="s">
        <v>2947</v>
      </c>
      <c r="D89" t="s">
        <v>233</v>
      </c>
      <c r="E89">
        <v>951519755</v>
      </c>
      <c r="F89" t="s">
        <v>2851</v>
      </c>
      <c r="G89" t="s">
        <v>2850</v>
      </c>
      <c r="H89" t="s">
        <v>254</v>
      </c>
      <c r="I89" t="s">
        <v>224</v>
      </c>
      <c r="J89" s="7">
        <v>507371.25</v>
      </c>
      <c r="K89" t="s">
        <v>249</v>
      </c>
      <c r="L89" t="s">
        <v>2849</v>
      </c>
      <c r="M89" t="s">
        <v>248</v>
      </c>
      <c r="N89">
        <v>1110</v>
      </c>
      <c r="Q89" t="s">
        <v>3978</v>
      </c>
    </row>
    <row r="90" spans="1:17" hidden="1" x14ac:dyDescent="0.25">
      <c r="A90">
        <v>210225</v>
      </c>
      <c r="B90">
        <v>740736</v>
      </c>
      <c r="C90" t="s">
        <v>2947</v>
      </c>
      <c r="D90" t="s">
        <v>233</v>
      </c>
      <c r="E90">
        <v>942332206</v>
      </c>
      <c r="F90" t="s">
        <v>3977</v>
      </c>
      <c r="G90" t="s">
        <v>3976</v>
      </c>
      <c r="H90" t="s">
        <v>232</v>
      </c>
      <c r="I90" t="s">
        <v>224</v>
      </c>
      <c r="J90" s="7">
        <v>164937.5</v>
      </c>
      <c r="K90" t="s">
        <v>274</v>
      </c>
      <c r="L90" t="s">
        <v>3975</v>
      </c>
      <c r="M90" t="s">
        <v>3974</v>
      </c>
      <c r="N90" t="s">
        <v>3973</v>
      </c>
      <c r="P90" t="s">
        <v>3972</v>
      </c>
      <c r="Q90" t="s">
        <v>3971</v>
      </c>
    </row>
    <row r="91" spans="1:17" hidden="1" x14ac:dyDescent="0.25">
      <c r="A91">
        <v>210225</v>
      </c>
      <c r="B91">
        <v>740736</v>
      </c>
      <c r="C91" t="s">
        <v>2947</v>
      </c>
      <c r="D91" t="s">
        <v>233</v>
      </c>
      <c r="E91">
        <v>996390985</v>
      </c>
      <c r="F91" t="s">
        <v>2920</v>
      </c>
      <c r="G91" t="s">
        <v>2920</v>
      </c>
      <c r="H91" t="s">
        <v>232</v>
      </c>
      <c r="I91" t="s">
        <v>224</v>
      </c>
      <c r="J91" s="7">
        <v>705600</v>
      </c>
      <c r="K91" t="s">
        <v>183</v>
      </c>
      <c r="L91" t="s">
        <v>1467</v>
      </c>
      <c r="M91" t="s">
        <v>765</v>
      </c>
      <c r="N91">
        <v>1015</v>
      </c>
      <c r="O91" t="s">
        <v>2919</v>
      </c>
      <c r="P91" t="s">
        <v>2918</v>
      </c>
      <c r="Q91" t="s">
        <v>3970</v>
      </c>
    </row>
    <row r="92" spans="1:17" hidden="1" x14ac:dyDescent="0.25">
      <c r="A92">
        <v>210225</v>
      </c>
      <c r="B92">
        <v>740736</v>
      </c>
      <c r="C92" t="s">
        <v>2947</v>
      </c>
      <c r="D92" t="s">
        <v>233</v>
      </c>
      <c r="E92">
        <v>999954862</v>
      </c>
      <c r="F92" t="s">
        <v>173</v>
      </c>
      <c r="G92" t="s">
        <v>1563</v>
      </c>
      <c r="H92" t="s">
        <v>232</v>
      </c>
      <c r="I92" t="s">
        <v>224</v>
      </c>
      <c r="J92" s="7">
        <v>340681.87</v>
      </c>
      <c r="K92" t="s">
        <v>46</v>
      </c>
      <c r="L92" t="s">
        <v>1562</v>
      </c>
      <c r="M92" t="s">
        <v>1343</v>
      </c>
      <c r="N92">
        <v>78990</v>
      </c>
      <c r="O92" t="s">
        <v>851</v>
      </c>
      <c r="Q92" t="s">
        <v>3969</v>
      </c>
    </row>
    <row r="93" spans="1:17" hidden="1" x14ac:dyDescent="0.25">
      <c r="A93">
        <v>210225</v>
      </c>
      <c r="B93">
        <v>740736</v>
      </c>
      <c r="C93" t="s">
        <v>2947</v>
      </c>
      <c r="D93" t="s">
        <v>233</v>
      </c>
      <c r="E93">
        <v>999833709</v>
      </c>
      <c r="F93" t="s">
        <v>1342</v>
      </c>
      <c r="G93" t="s">
        <v>2856</v>
      </c>
      <c r="H93" t="s">
        <v>230</v>
      </c>
      <c r="I93" t="s">
        <v>237</v>
      </c>
      <c r="J93" s="7">
        <v>30901.040000000001</v>
      </c>
      <c r="K93" t="s">
        <v>274</v>
      </c>
      <c r="L93" t="s">
        <v>1340</v>
      </c>
      <c r="M93" t="s">
        <v>1339</v>
      </c>
      <c r="N93" t="s">
        <v>1338</v>
      </c>
      <c r="O93" t="s">
        <v>1337</v>
      </c>
      <c r="Q93" t="s">
        <v>3968</v>
      </c>
    </row>
    <row r="94" spans="1:17" hidden="1" x14ac:dyDescent="0.25">
      <c r="A94">
        <v>210225</v>
      </c>
      <c r="B94">
        <v>740736</v>
      </c>
      <c r="C94" t="s">
        <v>2947</v>
      </c>
      <c r="D94" t="s">
        <v>233</v>
      </c>
      <c r="E94">
        <v>984400330</v>
      </c>
      <c r="F94" t="s">
        <v>2377</v>
      </c>
      <c r="G94" t="s">
        <v>3967</v>
      </c>
      <c r="H94" t="s">
        <v>230</v>
      </c>
      <c r="I94" t="s">
        <v>224</v>
      </c>
      <c r="J94" s="7">
        <v>342412.5</v>
      </c>
      <c r="K94" t="s">
        <v>274</v>
      </c>
      <c r="L94" t="s">
        <v>2375</v>
      </c>
      <c r="M94" t="s">
        <v>272</v>
      </c>
      <c r="N94" t="s">
        <v>2374</v>
      </c>
      <c r="O94" t="s">
        <v>2373</v>
      </c>
      <c r="P94" t="s">
        <v>2372</v>
      </c>
      <c r="Q94" t="s">
        <v>3966</v>
      </c>
    </row>
    <row r="95" spans="1:17" hidden="1" x14ac:dyDescent="0.25">
      <c r="A95">
        <v>210225</v>
      </c>
      <c r="B95">
        <v>740736</v>
      </c>
      <c r="C95" t="s">
        <v>2947</v>
      </c>
      <c r="D95" t="s">
        <v>233</v>
      </c>
      <c r="E95">
        <v>999827307</v>
      </c>
      <c r="F95" t="s">
        <v>125</v>
      </c>
      <c r="G95" t="s">
        <v>3932</v>
      </c>
      <c r="H95" t="s">
        <v>254</v>
      </c>
      <c r="I95" t="s">
        <v>224</v>
      </c>
      <c r="J95" s="7">
        <v>523625</v>
      </c>
      <c r="K95" t="s">
        <v>126</v>
      </c>
      <c r="L95" t="s">
        <v>1355</v>
      </c>
      <c r="M95" t="s">
        <v>268</v>
      </c>
      <c r="N95">
        <v>10177</v>
      </c>
      <c r="O95" t="s">
        <v>1354</v>
      </c>
      <c r="P95" t="s">
        <v>1353</v>
      </c>
      <c r="Q95" t="s">
        <v>3965</v>
      </c>
    </row>
    <row r="96" spans="1:17" hidden="1" x14ac:dyDescent="0.25">
      <c r="A96">
        <v>210225</v>
      </c>
      <c r="B96">
        <v>740736</v>
      </c>
      <c r="C96" t="s">
        <v>2947</v>
      </c>
      <c r="D96" t="s">
        <v>233</v>
      </c>
      <c r="E96">
        <v>999549984</v>
      </c>
      <c r="F96" t="s">
        <v>94</v>
      </c>
      <c r="G96" t="s">
        <v>3964</v>
      </c>
      <c r="H96" t="s">
        <v>254</v>
      </c>
      <c r="I96" t="s">
        <v>224</v>
      </c>
      <c r="J96" s="7">
        <v>311625</v>
      </c>
      <c r="K96" t="s">
        <v>95</v>
      </c>
      <c r="L96" t="s">
        <v>1209</v>
      </c>
      <c r="M96" t="s">
        <v>558</v>
      </c>
      <c r="N96" t="s">
        <v>1208</v>
      </c>
      <c r="O96" t="s">
        <v>1207</v>
      </c>
      <c r="P96" t="s">
        <v>3963</v>
      </c>
      <c r="Q96" t="s">
        <v>3962</v>
      </c>
    </row>
    <row r="97" spans="1:17" hidden="1" x14ac:dyDescent="0.25">
      <c r="A97">
        <v>210225</v>
      </c>
      <c r="B97">
        <v>740736</v>
      </c>
      <c r="C97" t="s">
        <v>2947</v>
      </c>
      <c r="D97" t="s">
        <v>233</v>
      </c>
      <c r="E97">
        <v>999580539</v>
      </c>
      <c r="F97" t="s">
        <v>784</v>
      </c>
      <c r="G97" t="s">
        <v>783</v>
      </c>
      <c r="H97" t="s">
        <v>254</v>
      </c>
      <c r="I97" t="s">
        <v>237</v>
      </c>
      <c r="K97" t="s">
        <v>274</v>
      </c>
      <c r="L97" t="s">
        <v>782</v>
      </c>
      <c r="M97" t="s">
        <v>272</v>
      </c>
      <c r="N97" t="s">
        <v>781</v>
      </c>
      <c r="O97" t="s">
        <v>780</v>
      </c>
      <c r="P97" t="s">
        <v>779</v>
      </c>
      <c r="Q97" t="s">
        <v>3961</v>
      </c>
    </row>
    <row r="98" spans="1:17" hidden="1" x14ac:dyDescent="0.25">
      <c r="A98">
        <v>210225</v>
      </c>
      <c r="B98">
        <v>740736</v>
      </c>
      <c r="C98" t="s">
        <v>2947</v>
      </c>
      <c r="D98" t="s">
        <v>233</v>
      </c>
      <c r="E98">
        <v>999864846</v>
      </c>
      <c r="F98" t="s">
        <v>1217</v>
      </c>
      <c r="G98" t="s">
        <v>1216</v>
      </c>
      <c r="H98" t="s">
        <v>225</v>
      </c>
      <c r="I98" t="s">
        <v>224</v>
      </c>
      <c r="J98" s="7">
        <v>755312.5</v>
      </c>
      <c r="K98" t="s">
        <v>57</v>
      </c>
      <c r="L98" t="s">
        <v>1215</v>
      </c>
      <c r="M98" t="s">
        <v>474</v>
      </c>
      <c r="N98">
        <v>46022</v>
      </c>
      <c r="O98" t="s">
        <v>1214</v>
      </c>
      <c r="P98" t="s">
        <v>1213</v>
      </c>
      <c r="Q98" t="s">
        <v>3960</v>
      </c>
    </row>
    <row r="99" spans="1:17" hidden="1" x14ac:dyDescent="0.25">
      <c r="A99">
        <v>210225</v>
      </c>
      <c r="B99">
        <v>740736</v>
      </c>
      <c r="C99" t="s">
        <v>2947</v>
      </c>
      <c r="D99" t="s">
        <v>233</v>
      </c>
      <c r="E99">
        <v>999611385</v>
      </c>
      <c r="F99" t="s">
        <v>2397</v>
      </c>
      <c r="G99" t="s">
        <v>2396</v>
      </c>
      <c r="H99" t="s">
        <v>230</v>
      </c>
      <c r="I99" t="s">
        <v>224</v>
      </c>
      <c r="J99" s="7">
        <v>132501.13</v>
      </c>
      <c r="K99" t="s">
        <v>126</v>
      </c>
      <c r="L99" t="s">
        <v>2395</v>
      </c>
      <c r="M99" t="s">
        <v>2394</v>
      </c>
      <c r="N99">
        <v>15500</v>
      </c>
      <c r="O99" t="s">
        <v>2393</v>
      </c>
      <c r="P99" t="s">
        <v>2392</v>
      </c>
      <c r="Q99" t="s">
        <v>3959</v>
      </c>
    </row>
    <row r="100" spans="1:17" hidden="1" x14ac:dyDescent="0.25">
      <c r="A100">
        <v>210225</v>
      </c>
      <c r="B100">
        <v>740736</v>
      </c>
      <c r="C100" t="s">
        <v>2947</v>
      </c>
      <c r="D100" t="s">
        <v>233</v>
      </c>
      <c r="E100">
        <v>999751938</v>
      </c>
      <c r="F100" t="s">
        <v>854</v>
      </c>
      <c r="G100" t="s">
        <v>854</v>
      </c>
      <c r="H100" t="s">
        <v>232</v>
      </c>
      <c r="I100" t="s">
        <v>224</v>
      </c>
      <c r="J100" s="7">
        <v>830375</v>
      </c>
      <c r="K100" t="s">
        <v>46</v>
      </c>
      <c r="L100" t="s">
        <v>853</v>
      </c>
      <c r="M100" t="s">
        <v>852</v>
      </c>
      <c r="N100">
        <v>92400</v>
      </c>
      <c r="O100" t="s">
        <v>851</v>
      </c>
      <c r="P100" t="s">
        <v>3958</v>
      </c>
      <c r="Q100" t="s">
        <v>3957</v>
      </c>
    </row>
    <row r="101" spans="1:17" hidden="1" x14ac:dyDescent="0.25">
      <c r="A101">
        <v>210225</v>
      </c>
      <c r="B101">
        <v>740736</v>
      </c>
      <c r="C101" t="s">
        <v>2947</v>
      </c>
      <c r="D101" t="s">
        <v>226</v>
      </c>
      <c r="E101">
        <v>999937984</v>
      </c>
      <c r="F101" t="s">
        <v>1504</v>
      </c>
      <c r="G101" t="s">
        <v>1503</v>
      </c>
      <c r="H101" t="s">
        <v>232</v>
      </c>
      <c r="I101" t="s">
        <v>224</v>
      </c>
      <c r="J101" s="7">
        <v>674246.13</v>
      </c>
      <c r="K101" t="s">
        <v>126</v>
      </c>
      <c r="L101" t="s">
        <v>1502</v>
      </c>
      <c r="M101" t="s">
        <v>268</v>
      </c>
      <c r="N101">
        <v>11526</v>
      </c>
      <c r="P101" t="s">
        <v>1501</v>
      </c>
      <c r="Q101" t="s">
        <v>3956</v>
      </c>
    </row>
    <row r="102" spans="1:17" hidden="1" x14ac:dyDescent="0.25">
      <c r="A102">
        <v>210225</v>
      </c>
      <c r="B102">
        <v>740736</v>
      </c>
      <c r="C102" t="s">
        <v>2947</v>
      </c>
      <c r="D102" t="s">
        <v>233</v>
      </c>
      <c r="E102">
        <v>917798578</v>
      </c>
      <c r="F102" t="s">
        <v>3955</v>
      </c>
      <c r="G102" t="s">
        <v>3954</v>
      </c>
      <c r="H102" t="s">
        <v>230</v>
      </c>
      <c r="I102" t="s">
        <v>224</v>
      </c>
      <c r="J102" s="7">
        <v>94875</v>
      </c>
      <c r="K102" t="s">
        <v>274</v>
      </c>
      <c r="L102" t="s">
        <v>3953</v>
      </c>
      <c r="M102" t="s">
        <v>272</v>
      </c>
      <c r="N102" t="s">
        <v>3952</v>
      </c>
      <c r="P102" t="s">
        <v>3951</v>
      </c>
      <c r="Q102" t="s">
        <v>3950</v>
      </c>
    </row>
    <row r="103" spans="1:17" hidden="1" x14ac:dyDescent="0.25">
      <c r="A103">
        <v>210235</v>
      </c>
      <c r="B103">
        <v>740931</v>
      </c>
      <c r="C103" t="s">
        <v>1140</v>
      </c>
      <c r="D103" t="s">
        <v>233</v>
      </c>
      <c r="E103">
        <v>937433609</v>
      </c>
      <c r="F103" t="s">
        <v>4038</v>
      </c>
      <c r="G103" t="s">
        <v>2364</v>
      </c>
      <c r="H103" t="s">
        <v>230</v>
      </c>
      <c r="I103" t="s">
        <v>224</v>
      </c>
      <c r="J103" s="7">
        <v>103750</v>
      </c>
      <c r="K103" t="s">
        <v>229</v>
      </c>
      <c r="L103" t="s">
        <v>4037</v>
      </c>
      <c r="M103" t="s">
        <v>228</v>
      </c>
      <c r="N103">
        <v>60117</v>
      </c>
      <c r="Q103" t="s">
        <v>4774</v>
      </c>
    </row>
    <row r="104" spans="1:17" hidden="1" x14ac:dyDescent="0.25">
      <c r="A104">
        <v>210235</v>
      </c>
      <c r="B104">
        <v>740931</v>
      </c>
      <c r="C104" t="s">
        <v>1140</v>
      </c>
      <c r="D104" t="s">
        <v>233</v>
      </c>
      <c r="E104">
        <v>942469364</v>
      </c>
      <c r="F104" t="s">
        <v>4773</v>
      </c>
      <c r="G104" t="s">
        <v>438</v>
      </c>
      <c r="H104" t="s">
        <v>232</v>
      </c>
      <c r="I104" t="s">
        <v>224</v>
      </c>
      <c r="J104" s="7">
        <v>347500</v>
      </c>
      <c r="K104" t="s">
        <v>68</v>
      </c>
      <c r="L104" t="s">
        <v>4772</v>
      </c>
      <c r="M104" t="s">
        <v>347</v>
      </c>
      <c r="N104" t="s">
        <v>4771</v>
      </c>
      <c r="P104" t="s">
        <v>4770</v>
      </c>
      <c r="Q104" t="s">
        <v>4769</v>
      </c>
    </row>
    <row r="105" spans="1:17" hidden="1" x14ac:dyDescent="0.25">
      <c r="A105">
        <v>210235</v>
      </c>
      <c r="B105">
        <v>740931</v>
      </c>
      <c r="C105" t="s">
        <v>1140</v>
      </c>
      <c r="D105" t="s">
        <v>233</v>
      </c>
      <c r="E105">
        <v>952213790</v>
      </c>
      <c r="F105" t="s">
        <v>3093</v>
      </c>
      <c r="G105" t="s">
        <v>3092</v>
      </c>
      <c r="H105" t="s">
        <v>230</v>
      </c>
      <c r="I105" t="s">
        <v>224</v>
      </c>
      <c r="J105" s="7">
        <v>133375</v>
      </c>
      <c r="K105" t="s">
        <v>229</v>
      </c>
      <c r="L105" t="s">
        <v>3091</v>
      </c>
      <c r="M105" t="s">
        <v>228</v>
      </c>
      <c r="N105">
        <v>60117</v>
      </c>
      <c r="O105" t="s">
        <v>3090</v>
      </c>
      <c r="Q105" t="s">
        <v>4768</v>
      </c>
    </row>
    <row r="106" spans="1:17" hidden="1" x14ac:dyDescent="0.25">
      <c r="A106">
        <v>210235</v>
      </c>
      <c r="B106">
        <v>740931</v>
      </c>
      <c r="C106" t="s">
        <v>1140</v>
      </c>
      <c r="D106" t="s">
        <v>226</v>
      </c>
      <c r="E106">
        <v>998802502</v>
      </c>
      <c r="F106" t="s">
        <v>965</v>
      </c>
      <c r="G106" t="s">
        <v>3912</v>
      </c>
      <c r="H106" t="s">
        <v>254</v>
      </c>
      <c r="I106" t="s">
        <v>224</v>
      </c>
      <c r="J106" s="7">
        <v>718871.25</v>
      </c>
      <c r="K106" t="s">
        <v>126</v>
      </c>
      <c r="L106" t="s">
        <v>964</v>
      </c>
      <c r="M106" t="s">
        <v>963</v>
      </c>
      <c r="N106">
        <v>57001</v>
      </c>
      <c r="O106" t="s">
        <v>962</v>
      </c>
      <c r="P106" t="s">
        <v>961</v>
      </c>
      <c r="Q106" t="s">
        <v>4767</v>
      </c>
    </row>
    <row r="107" spans="1:17" hidden="1" x14ac:dyDescent="0.25">
      <c r="A107">
        <v>210235</v>
      </c>
      <c r="B107">
        <v>740931</v>
      </c>
      <c r="C107" t="s">
        <v>1140</v>
      </c>
      <c r="D107" t="s">
        <v>233</v>
      </c>
      <c r="E107">
        <v>918036907</v>
      </c>
      <c r="F107" t="s">
        <v>4766</v>
      </c>
      <c r="G107" t="s">
        <v>4765</v>
      </c>
      <c r="H107" t="s">
        <v>232</v>
      </c>
      <c r="I107" t="s">
        <v>224</v>
      </c>
      <c r="J107" s="7">
        <v>378945</v>
      </c>
      <c r="K107" t="s">
        <v>113</v>
      </c>
      <c r="L107" t="s">
        <v>4764</v>
      </c>
      <c r="M107" t="s">
        <v>441</v>
      </c>
      <c r="N107">
        <v>10623</v>
      </c>
      <c r="P107" t="s">
        <v>4763</v>
      </c>
      <c r="Q107" t="s">
        <v>4762</v>
      </c>
    </row>
    <row r="108" spans="1:17" hidden="1" x14ac:dyDescent="0.25">
      <c r="A108">
        <v>210235</v>
      </c>
      <c r="B108">
        <v>740931</v>
      </c>
      <c r="C108" t="s">
        <v>1140</v>
      </c>
      <c r="D108" t="s">
        <v>233</v>
      </c>
      <c r="E108">
        <v>999984059</v>
      </c>
      <c r="F108" t="s">
        <v>267</v>
      </c>
      <c r="G108" t="s">
        <v>266</v>
      </c>
      <c r="H108" t="s">
        <v>254</v>
      </c>
      <c r="I108" t="s">
        <v>224</v>
      </c>
      <c r="J108" s="7">
        <v>437812.5</v>
      </c>
      <c r="K108" t="s">
        <v>113</v>
      </c>
      <c r="L108" t="s">
        <v>265</v>
      </c>
      <c r="M108" t="s">
        <v>264</v>
      </c>
      <c r="N108">
        <v>80686</v>
      </c>
      <c r="O108" t="s">
        <v>263</v>
      </c>
      <c r="P108" t="s">
        <v>262</v>
      </c>
      <c r="Q108" t="s">
        <v>4761</v>
      </c>
    </row>
    <row r="109" spans="1:17" hidden="1" x14ac:dyDescent="0.25">
      <c r="A109">
        <v>210235</v>
      </c>
      <c r="B109">
        <v>740931</v>
      </c>
      <c r="C109" t="s">
        <v>1140</v>
      </c>
      <c r="D109" t="s">
        <v>233</v>
      </c>
      <c r="E109">
        <v>940471552</v>
      </c>
      <c r="F109" t="s">
        <v>4760</v>
      </c>
      <c r="G109" t="s">
        <v>4759</v>
      </c>
      <c r="H109" t="s">
        <v>232</v>
      </c>
      <c r="I109" t="s">
        <v>224</v>
      </c>
      <c r="J109" s="7">
        <v>323375</v>
      </c>
      <c r="K109" t="s">
        <v>126</v>
      </c>
      <c r="L109" t="s">
        <v>4758</v>
      </c>
      <c r="M109" t="s">
        <v>4757</v>
      </c>
      <c r="N109">
        <v>15342</v>
      </c>
      <c r="P109" t="s">
        <v>4756</v>
      </c>
      <c r="Q109" t="s">
        <v>4755</v>
      </c>
    </row>
    <row r="110" spans="1:17" hidden="1" x14ac:dyDescent="0.25">
      <c r="A110">
        <v>210235</v>
      </c>
      <c r="B110">
        <v>740931</v>
      </c>
      <c r="C110" t="s">
        <v>1140</v>
      </c>
      <c r="D110" t="s">
        <v>233</v>
      </c>
      <c r="E110">
        <v>897024185</v>
      </c>
      <c r="F110" t="s">
        <v>3911</v>
      </c>
      <c r="G110" t="s">
        <v>3910</v>
      </c>
      <c r="H110" t="s">
        <v>232</v>
      </c>
      <c r="I110" t="s">
        <v>224</v>
      </c>
      <c r="J110" s="7">
        <v>111628.75</v>
      </c>
      <c r="K110" t="s">
        <v>229</v>
      </c>
      <c r="L110" t="s">
        <v>3909</v>
      </c>
      <c r="M110" t="s">
        <v>228</v>
      </c>
      <c r="N110">
        <v>13685</v>
      </c>
      <c r="P110" t="s">
        <v>3908</v>
      </c>
      <c r="Q110" t="s">
        <v>4754</v>
      </c>
    </row>
    <row r="111" spans="1:17" hidden="1" x14ac:dyDescent="0.25">
      <c r="A111">
        <v>210235</v>
      </c>
      <c r="B111">
        <v>740931</v>
      </c>
      <c r="C111" t="s">
        <v>1140</v>
      </c>
      <c r="D111" t="s">
        <v>233</v>
      </c>
      <c r="E111">
        <v>996570532</v>
      </c>
      <c r="F111" t="s">
        <v>1616</v>
      </c>
      <c r="G111" t="s">
        <v>4753</v>
      </c>
      <c r="H111" t="s">
        <v>232</v>
      </c>
      <c r="I111" t="s">
        <v>224</v>
      </c>
      <c r="J111" s="7">
        <v>583750</v>
      </c>
      <c r="K111" t="s">
        <v>46</v>
      </c>
      <c r="L111" t="s">
        <v>1614</v>
      </c>
      <c r="M111" t="s">
        <v>1040</v>
      </c>
      <c r="N111">
        <v>92700</v>
      </c>
      <c r="O111" t="s">
        <v>1613</v>
      </c>
      <c r="P111" t="s">
        <v>1612</v>
      </c>
      <c r="Q111" t="s">
        <v>4752</v>
      </c>
    </row>
    <row r="112" spans="1:17" hidden="1" x14ac:dyDescent="0.25">
      <c r="A112">
        <v>210235</v>
      </c>
      <c r="B112">
        <v>740931</v>
      </c>
      <c r="C112" t="s">
        <v>1140</v>
      </c>
      <c r="D112" t="s">
        <v>233</v>
      </c>
      <c r="E112">
        <v>957576241</v>
      </c>
      <c r="F112" t="s">
        <v>2600</v>
      </c>
      <c r="G112" t="s">
        <v>4751</v>
      </c>
      <c r="H112" t="s">
        <v>239</v>
      </c>
      <c r="I112" t="s">
        <v>237</v>
      </c>
      <c r="K112" t="s">
        <v>68</v>
      </c>
      <c r="L112" t="s">
        <v>2599</v>
      </c>
      <c r="M112" t="s">
        <v>365</v>
      </c>
      <c r="N112" t="s">
        <v>2598</v>
      </c>
      <c r="P112" t="s">
        <v>2597</v>
      </c>
      <c r="Q112" t="s">
        <v>4750</v>
      </c>
    </row>
    <row r="113" spans="1:17" hidden="1" x14ac:dyDescent="0.25">
      <c r="A113">
        <v>210235</v>
      </c>
      <c r="B113">
        <v>740931</v>
      </c>
      <c r="C113" t="s">
        <v>1140</v>
      </c>
      <c r="D113" t="s">
        <v>233</v>
      </c>
      <c r="E113">
        <v>952445232</v>
      </c>
      <c r="F113" t="s">
        <v>3710</v>
      </c>
      <c r="G113" t="s">
        <v>2908</v>
      </c>
      <c r="H113" t="s">
        <v>232</v>
      </c>
      <c r="I113" t="s">
        <v>224</v>
      </c>
      <c r="J113" s="7">
        <v>474257.5</v>
      </c>
      <c r="K113" t="s">
        <v>68</v>
      </c>
      <c r="L113" t="s">
        <v>3709</v>
      </c>
      <c r="M113" t="s">
        <v>347</v>
      </c>
      <c r="N113" t="s">
        <v>3708</v>
      </c>
      <c r="O113" t="s">
        <v>3707</v>
      </c>
      <c r="P113" t="s">
        <v>3706</v>
      </c>
      <c r="Q113" t="s">
        <v>4749</v>
      </c>
    </row>
    <row r="114" spans="1:17" hidden="1" x14ac:dyDescent="0.25">
      <c r="A114">
        <v>210235</v>
      </c>
      <c r="B114">
        <v>740931</v>
      </c>
      <c r="C114" t="s">
        <v>1140</v>
      </c>
      <c r="D114" t="s">
        <v>233</v>
      </c>
      <c r="E114">
        <v>997983337</v>
      </c>
      <c r="F114" t="s">
        <v>2345</v>
      </c>
      <c r="G114" t="s">
        <v>3599</v>
      </c>
      <c r="H114" t="s">
        <v>232</v>
      </c>
      <c r="I114" t="s">
        <v>237</v>
      </c>
      <c r="J114" s="7">
        <v>392316.25</v>
      </c>
      <c r="K114" t="s">
        <v>229</v>
      </c>
      <c r="L114" t="s">
        <v>2344</v>
      </c>
      <c r="M114" t="s">
        <v>228</v>
      </c>
      <c r="N114">
        <v>13685</v>
      </c>
      <c r="O114" t="s">
        <v>2343</v>
      </c>
      <c r="P114" t="s">
        <v>2342</v>
      </c>
      <c r="Q114" t="s">
        <v>4748</v>
      </c>
    </row>
    <row r="115" spans="1:17" hidden="1" x14ac:dyDescent="0.25">
      <c r="A115">
        <v>210235</v>
      </c>
      <c r="B115">
        <v>740931</v>
      </c>
      <c r="C115" t="s">
        <v>1140</v>
      </c>
      <c r="D115" t="s">
        <v>233</v>
      </c>
      <c r="E115">
        <v>952127751</v>
      </c>
      <c r="F115" t="s">
        <v>4389</v>
      </c>
      <c r="G115" t="s">
        <v>4388</v>
      </c>
      <c r="H115" t="s">
        <v>230</v>
      </c>
      <c r="I115" t="s">
        <v>224</v>
      </c>
      <c r="J115" s="7">
        <v>100000</v>
      </c>
      <c r="K115" t="s">
        <v>465</v>
      </c>
      <c r="L115" t="s">
        <v>4387</v>
      </c>
      <c r="M115" t="s">
        <v>464</v>
      </c>
      <c r="N115">
        <v>1202</v>
      </c>
      <c r="P115" t="s">
        <v>4386</v>
      </c>
      <c r="Q115" t="s">
        <v>4747</v>
      </c>
    </row>
    <row r="116" spans="1:17" hidden="1" x14ac:dyDescent="0.25">
      <c r="A116">
        <v>210235</v>
      </c>
      <c r="B116">
        <v>740931</v>
      </c>
      <c r="C116" t="s">
        <v>1140</v>
      </c>
      <c r="D116" t="s">
        <v>233</v>
      </c>
      <c r="E116">
        <v>899132771</v>
      </c>
      <c r="F116" t="s">
        <v>4746</v>
      </c>
      <c r="G116" t="s">
        <v>4745</v>
      </c>
      <c r="H116" t="s">
        <v>225</v>
      </c>
      <c r="I116" t="s">
        <v>224</v>
      </c>
      <c r="J116" s="7">
        <v>253320</v>
      </c>
      <c r="K116" t="s">
        <v>126</v>
      </c>
      <c r="L116" t="s">
        <v>1393</v>
      </c>
      <c r="M116" t="s">
        <v>1392</v>
      </c>
      <c r="N116">
        <v>71004</v>
      </c>
      <c r="P116" t="s">
        <v>4744</v>
      </c>
      <c r="Q116" t="s">
        <v>4743</v>
      </c>
    </row>
    <row r="117" spans="1:17" hidden="1" x14ac:dyDescent="0.25">
      <c r="A117">
        <v>210235</v>
      </c>
      <c r="B117">
        <v>740931</v>
      </c>
      <c r="C117" t="s">
        <v>1140</v>
      </c>
      <c r="D117" t="s">
        <v>233</v>
      </c>
      <c r="E117">
        <v>999977851</v>
      </c>
      <c r="F117" t="s">
        <v>378</v>
      </c>
      <c r="G117" t="s">
        <v>377</v>
      </c>
      <c r="H117" t="s">
        <v>225</v>
      </c>
      <c r="I117" t="s">
        <v>224</v>
      </c>
      <c r="J117" s="7">
        <v>509125</v>
      </c>
      <c r="K117" t="s">
        <v>332</v>
      </c>
      <c r="L117" t="s">
        <v>376</v>
      </c>
      <c r="M117" t="s">
        <v>375</v>
      </c>
      <c r="N117">
        <v>7491</v>
      </c>
      <c r="O117" t="s">
        <v>374</v>
      </c>
      <c r="P117" t="s">
        <v>373</v>
      </c>
      <c r="Q117" t="s">
        <v>4742</v>
      </c>
    </row>
    <row r="118" spans="1:17" hidden="1" x14ac:dyDescent="0.25">
      <c r="A118">
        <v>210235</v>
      </c>
      <c r="B118">
        <v>740931</v>
      </c>
      <c r="C118" t="s">
        <v>1140</v>
      </c>
      <c r="D118" t="s">
        <v>233</v>
      </c>
      <c r="E118">
        <v>945958260</v>
      </c>
      <c r="F118" t="s">
        <v>4096</v>
      </c>
      <c r="G118" t="s">
        <v>2810</v>
      </c>
      <c r="H118" t="s">
        <v>230</v>
      </c>
      <c r="I118" t="s">
        <v>224</v>
      </c>
      <c r="J118" s="7">
        <v>131250</v>
      </c>
      <c r="K118" t="s">
        <v>238</v>
      </c>
      <c r="L118" t="s">
        <v>4095</v>
      </c>
      <c r="M118" t="s">
        <v>389</v>
      </c>
      <c r="N118">
        <v>1139</v>
      </c>
      <c r="P118" t="s">
        <v>4094</v>
      </c>
      <c r="Q118" t="s">
        <v>4741</v>
      </c>
    </row>
    <row r="119" spans="1:17" hidden="1" x14ac:dyDescent="0.25">
      <c r="A119">
        <v>214861</v>
      </c>
      <c r="B119">
        <v>787021</v>
      </c>
      <c r="C119" t="s">
        <v>4706</v>
      </c>
      <c r="D119" t="s">
        <v>226</v>
      </c>
      <c r="E119">
        <v>999584128</v>
      </c>
      <c r="F119" t="s">
        <v>11</v>
      </c>
      <c r="G119" t="s">
        <v>684</v>
      </c>
      <c r="H119" t="s">
        <v>254</v>
      </c>
      <c r="I119" t="s">
        <v>224</v>
      </c>
      <c r="J119" s="7">
        <v>1698580</v>
      </c>
      <c r="K119" t="s">
        <v>12</v>
      </c>
      <c r="L119" t="s">
        <v>683</v>
      </c>
      <c r="M119" t="s">
        <v>243</v>
      </c>
      <c r="N119">
        <v>1210</v>
      </c>
      <c r="O119" t="s">
        <v>682</v>
      </c>
      <c r="P119" t="s">
        <v>681</v>
      </c>
      <c r="Q119" t="s">
        <v>4740</v>
      </c>
    </row>
    <row r="120" spans="1:17" hidden="1" x14ac:dyDescent="0.25">
      <c r="A120">
        <v>214861</v>
      </c>
      <c r="B120">
        <v>787021</v>
      </c>
      <c r="C120" t="s">
        <v>4706</v>
      </c>
      <c r="D120" t="s">
        <v>233</v>
      </c>
      <c r="E120">
        <v>952710236</v>
      </c>
      <c r="F120" t="s">
        <v>2800</v>
      </c>
      <c r="G120" t="s">
        <v>4739</v>
      </c>
      <c r="H120" t="s">
        <v>232</v>
      </c>
      <c r="I120" t="s">
        <v>224</v>
      </c>
      <c r="J120" s="7">
        <v>202875</v>
      </c>
      <c r="K120" t="s">
        <v>57</v>
      </c>
      <c r="L120" t="s">
        <v>2798</v>
      </c>
      <c r="M120" t="s">
        <v>428</v>
      </c>
      <c r="N120">
        <v>8001</v>
      </c>
      <c r="O120" t="s">
        <v>2797</v>
      </c>
      <c r="P120" t="s">
        <v>2796</v>
      </c>
      <c r="Q120" t="s">
        <v>4738</v>
      </c>
    </row>
    <row r="121" spans="1:17" hidden="1" x14ac:dyDescent="0.25">
      <c r="A121">
        <v>214861</v>
      </c>
      <c r="B121">
        <v>787021</v>
      </c>
      <c r="C121" t="s">
        <v>4706</v>
      </c>
      <c r="D121" t="s">
        <v>233</v>
      </c>
      <c r="E121">
        <v>989198047</v>
      </c>
      <c r="F121" t="s">
        <v>4737</v>
      </c>
      <c r="G121" t="s">
        <v>4736</v>
      </c>
      <c r="H121" t="s">
        <v>254</v>
      </c>
      <c r="I121" t="s">
        <v>224</v>
      </c>
      <c r="J121" s="7">
        <v>424075</v>
      </c>
      <c r="K121" t="s">
        <v>35</v>
      </c>
      <c r="L121" t="s">
        <v>4735</v>
      </c>
      <c r="M121" t="s">
        <v>251</v>
      </c>
      <c r="N121">
        <v>80143</v>
      </c>
      <c r="P121" t="s">
        <v>4734</v>
      </c>
      <c r="Q121" t="s">
        <v>4733</v>
      </c>
    </row>
    <row r="122" spans="1:17" hidden="1" x14ac:dyDescent="0.25">
      <c r="A122">
        <v>214861</v>
      </c>
      <c r="B122">
        <v>787021</v>
      </c>
      <c r="C122" t="s">
        <v>4706</v>
      </c>
      <c r="D122" t="s">
        <v>233</v>
      </c>
      <c r="E122">
        <v>945090110</v>
      </c>
      <c r="F122" t="s">
        <v>4606</v>
      </c>
      <c r="G122" t="s">
        <v>2969</v>
      </c>
      <c r="H122" t="s">
        <v>230</v>
      </c>
      <c r="I122" t="s">
        <v>224</v>
      </c>
      <c r="J122" s="7">
        <v>227500</v>
      </c>
      <c r="K122" t="s">
        <v>223</v>
      </c>
      <c r="L122" t="s">
        <v>4605</v>
      </c>
      <c r="M122" t="s">
        <v>392</v>
      </c>
      <c r="N122">
        <v>131</v>
      </c>
      <c r="P122" t="s">
        <v>4604</v>
      </c>
      <c r="Q122" t="s">
        <v>4732</v>
      </c>
    </row>
    <row r="123" spans="1:17" hidden="1" x14ac:dyDescent="0.25">
      <c r="A123">
        <v>214861</v>
      </c>
      <c r="B123">
        <v>787021</v>
      </c>
      <c r="C123" t="s">
        <v>4706</v>
      </c>
      <c r="D123" t="s">
        <v>233</v>
      </c>
      <c r="E123">
        <v>999984156</v>
      </c>
      <c r="F123" t="s">
        <v>632</v>
      </c>
      <c r="G123" t="s">
        <v>631</v>
      </c>
      <c r="H123" t="s">
        <v>225</v>
      </c>
      <c r="I123" t="s">
        <v>224</v>
      </c>
      <c r="J123" s="7">
        <v>457502.5</v>
      </c>
      <c r="K123" t="s">
        <v>68</v>
      </c>
      <c r="L123" t="s">
        <v>630</v>
      </c>
      <c r="M123" t="s">
        <v>585</v>
      </c>
      <c r="N123" t="s">
        <v>629</v>
      </c>
      <c r="O123" t="s">
        <v>628</v>
      </c>
      <c r="P123" t="s">
        <v>627</v>
      </c>
      <c r="Q123" t="s">
        <v>4731</v>
      </c>
    </row>
    <row r="124" spans="1:17" hidden="1" x14ac:dyDescent="0.25">
      <c r="A124">
        <v>214861</v>
      </c>
      <c r="B124">
        <v>787021</v>
      </c>
      <c r="C124" t="s">
        <v>4706</v>
      </c>
      <c r="D124" t="s">
        <v>233</v>
      </c>
      <c r="E124">
        <v>932760440</v>
      </c>
      <c r="F124" t="s">
        <v>539</v>
      </c>
      <c r="G124" t="s">
        <v>4562</v>
      </c>
      <c r="H124" t="s">
        <v>254</v>
      </c>
      <c r="I124" t="s">
        <v>224</v>
      </c>
      <c r="J124" s="7">
        <v>813938.75</v>
      </c>
      <c r="K124" t="s">
        <v>223</v>
      </c>
      <c r="L124" t="s">
        <v>4561</v>
      </c>
      <c r="M124" t="s">
        <v>505</v>
      </c>
      <c r="N124">
        <v>2150</v>
      </c>
      <c r="O124" t="s">
        <v>535</v>
      </c>
      <c r="P124" t="s">
        <v>1034</v>
      </c>
      <c r="Q124" t="s">
        <v>4730</v>
      </c>
    </row>
    <row r="125" spans="1:17" hidden="1" x14ac:dyDescent="0.25">
      <c r="A125">
        <v>214861</v>
      </c>
      <c r="B125">
        <v>787021</v>
      </c>
      <c r="C125" t="s">
        <v>4706</v>
      </c>
      <c r="D125" t="s">
        <v>233</v>
      </c>
      <c r="E125">
        <v>958304323</v>
      </c>
      <c r="F125" t="s">
        <v>3614</v>
      </c>
      <c r="G125" t="s">
        <v>3997</v>
      </c>
      <c r="H125" t="s">
        <v>254</v>
      </c>
      <c r="I125" t="s">
        <v>224</v>
      </c>
      <c r="J125" s="7">
        <v>258471.25</v>
      </c>
      <c r="K125" t="s">
        <v>465</v>
      </c>
      <c r="L125" t="s">
        <v>3613</v>
      </c>
      <c r="M125" t="s">
        <v>533</v>
      </c>
      <c r="N125">
        <v>1574</v>
      </c>
      <c r="P125" t="s">
        <v>3612</v>
      </c>
      <c r="Q125" t="s">
        <v>4729</v>
      </c>
    </row>
    <row r="126" spans="1:17" hidden="1" x14ac:dyDescent="0.25">
      <c r="A126">
        <v>214861</v>
      </c>
      <c r="B126">
        <v>787021</v>
      </c>
      <c r="C126" t="s">
        <v>4706</v>
      </c>
      <c r="D126" t="s">
        <v>233</v>
      </c>
      <c r="E126">
        <v>932548592</v>
      </c>
      <c r="F126" t="s">
        <v>3940</v>
      </c>
      <c r="G126" t="s">
        <v>3939</v>
      </c>
      <c r="H126" t="s">
        <v>230</v>
      </c>
      <c r="I126" t="s">
        <v>224</v>
      </c>
      <c r="J126" s="7">
        <v>80000</v>
      </c>
      <c r="K126" t="s">
        <v>450</v>
      </c>
      <c r="L126" t="s">
        <v>3938</v>
      </c>
      <c r="M126" t="s">
        <v>449</v>
      </c>
      <c r="N126">
        <v>3116</v>
      </c>
      <c r="Q126" t="s">
        <v>4728</v>
      </c>
    </row>
    <row r="127" spans="1:17" hidden="1" x14ac:dyDescent="0.25">
      <c r="A127">
        <v>214861</v>
      </c>
      <c r="B127">
        <v>787021</v>
      </c>
      <c r="C127" t="s">
        <v>4706</v>
      </c>
      <c r="D127" t="s">
        <v>233</v>
      </c>
      <c r="E127">
        <v>947340510</v>
      </c>
      <c r="F127" t="s">
        <v>4727</v>
      </c>
      <c r="G127" t="s">
        <v>4727</v>
      </c>
      <c r="H127" t="s">
        <v>232</v>
      </c>
      <c r="I127" t="s">
        <v>224</v>
      </c>
      <c r="J127" s="7">
        <v>409625</v>
      </c>
      <c r="K127" t="s">
        <v>249</v>
      </c>
      <c r="L127" t="s">
        <v>4726</v>
      </c>
      <c r="M127" t="s">
        <v>248</v>
      </c>
      <c r="N127">
        <v>1040</v>
      </c>
      <c r="P127" t="s">
        <v>4725</v>
      </c>
      <c r="Q127" t="s">
        <v>4724</v>
      </c>
    </row>
    <row r="128" spans="1:17" hidden="1" x14ac:dyDescent="0.25">
      <c r="A128">
        <v>214861</v>
      </c>
      <c r="B128">
        <v>787021</v>
      </c>
      <c r="C128" t="s">
        <v>4706</v>
      </c>
      <c r="D128" t="s">
        <v>233</v>
      </c>
      <c r="E128">
        <v>999488195</v>
      </c>
      <c r="F128" t="s">
        <v>2060</v>
      </c>
      <c r="G128" t="s">
        <v>4723</v>
      </c>
      <c r="H128" t="s">
        <v>232</v>
      </c>
      <c r="I128" t="s">
        <v>224</v>
      </c>
      <c r="J128" s="7">
        <v>350228.75</v>
      </c>
      <c r="K128" t="s">
        <v>35</v>
      </c>
      <c r="L128" t="s">
        <v>4722</v>
      </c>
      <c r="M128" t="s">
        <v>308</v>
      </c>
      <c r="N128">
        <v>131</v>
      </c>
      <c r="O128" t="s">
        <v>674</v>
      </c>
      <c r="P128" t="s">
        <v>2057</v>
      </c>
      <c r="Q128" t="s">
        <v>4721</v>
      </c>
    </row>
    <row r="129" spans="1:17" hidden="1" x14ac:dyDescent="0.25">
      <c r="A129">
        <v>214861</v>
      </c>
      <c r="B129">
        <v>787021</v>
      </c>
      <c r="C129" t="s">
        <v>4706</v>
      </c>
      <c r="D129" t="s">
        <v>233</v>
      </c>
      <c r="E129">
        <v>897856542</v>
      </c>
      <c r="F129" t="s">
        <v>4720</v>
      </c>
      <c r="G129" t="s">
        <v>4719</v>
      </c>
      <c r="H129" t="s">
        <v>232</v>
      </c>
      <c r="I129" t="s">
        <v>224</v>
      </c>
      <c r="J129" s="7">
        <v>229241.9</v>
      </c>
      <c r="K129" t="s">
        <v>12</v>
      </c>
      <c r="L129" t="s">
        <v>4718</v>
      </c>
      <c r="M129" t="s">
        <v>241</v>
      </c>
      <c r="N129">
        <v>1140</v>
      </c>
      <c r="P129" t="s">
        <v>4717</v>
      </c>
      <c r="Q129" t="s">
        <v>4716</v>
      </c>
    </row>
    <row r="130" spans="1:17" hidden="1" x14ac:dyDescent="0.25">
      <c r="A130">
        <v>214861</v>
      </c>
      <c r="B130">
        <v>787021</v>
      </c>
      <c r="C130" t="s">
        <v>4706</v>
      </c>
      <c r="D130" t="s">
        <v>233</v>
      </c>
      <c r="E130">
        <v>999994438</v>
      </c>
      <c r="F130" t="s">
        <v>1258</v>
      </c>
      <c r="G130" t="s">
        <v>1257</v>
      </c>
      <c r="H130" t="s">
        <v>254</v>
      </c>
      <c r="I130" t="s">
        <v>224</v>
      </c>
      <c r="J130" s="7">
        <v>819240</v>
      </c>
      <c r="K130" t="s">
        <v>46</v>
      </c>
      <c r="L130" t="s">
        <v>1256</v>
      </c>
      <c r="M130" t="s">
        <v>304</v>
      </c>
      <c r="N130">
        <v>91120</v>
      </c>
      <c r="O130" t="s">
        <v>1255</v>
      </c>
      <c r="P130" t="s">
        <v>1254</v>
      </c>
      <c r="Q130" t="s">
        <v>4715</v>
      </c>
    </row>
    <row r="131" spans="1:17" hidden="1" x14ac:dyDescent="0.25">
      <c r="A131">
        <v>214861</v>
      </c>
      <c r="B131">
        <v>787021</v>
      </c>
      <c r="C131" t="s">
        <v>4706</v>
      </c>
      <c r="D131" t="s">
        <v>233</v>
      </c>
      <c r="E131">
        <v>952127751</v>
      </c>
      <c r="F131" t="s">
        <v>4389</v>
      </c>
      <c r="G131" t="s">
        <v>4388</v>
      </c>
      <c r="H131" t="s">
        <v>230</v>
      </c>
      <c r="I131" t="s">
        <v>224</v>
      </c>
      <c r="J131" s="7">
        <v>163966.25</v>
      </c>
      <c r="K131" t="s">
        <v>465</v>
      </c>
      <c r="L131" t="s">
        <v>4387</v>
      </c>
      <c r="M131" t="s">
        <v>464</v>
      </c>
      <c r="N131">
        <v>1202</v>
      </c>
      <c r="P131" t="s">
        <v>4386</v>
      </c>
      <c r="Q131" t="s">
        <v>4714</v>
      </c>
    </row>
    <row r="132" spans="1:17" hidden="1" x14ac:dyDescent="0.25">
      <c r="A132">
        <v>214861</v>
      </c>
      <c r="B132">
        <v>787021</v>
      </c>
      <c r="C132" t="s">
        <v>4706</v>
      </c>
      <c r="D132" t="s">
        <v>233</v>
      </c>
      <c r="E132">
        <v>949705079</v>
      </c>
      <c r="F132" t="s">
        <v>2173</v>
      </c>
      <c r="G132" t="s">
        <v>1158</v>
      </c>
      <c r="H132" t="s">
        <v>232</v>
      </c>
      <c r="I132" t="s">
        <v>237</v>
      </c>
      <c r="J132" s="7">
        <v>31758.1</v>
      </c>
      <c r="K132" t="s">
        <v>12</v>
      </c>
      <c r="L132" t="s">
        <v>2172</v>
      </c>
      <c r="M132" t="s">
        <v>243</v>
      </c>
      <c r="N132">
        <v>1070</v>
      </c>
      <c r="O132" t="s">
        <v>1157</v>
      </c>
      <c r="P132" t="s">
        <v>2171</v>
      </c>
      <c r="Q132" t="s">
        <v>4713</v>
      </c>
    </row>
    <row r="133" spans="1:17" hidden="1" x14ac:dyDescent="0.25">
      <c r="A133">
        <v>214861</v>
      </c>
      <c r="B133">
        <v>787021</v>
      </c>
      <c r="C133" t="s">
        <v>4706</v>
      </c>
      <c r="D133" t="s">
        <v>233</v>
      </c>
      <c r="E133">
        <v>999827307</v>
      </c>
      <c r="F133" t="s">
        <v>125</v>
      </c>
      <c r="G133" t="s">
        <v>3932</v>
      </c>
      <c r="H133" t="s">
        <v>254</v>
      </c>
      <c r="I133" t="s">
        <v>224</v>
      </c>
      <c r="J133" s="7">
        <v>499750</v>
      </c>
      <c r="K133" t="s">
        <v>126</v>
      </c>
      <c r="L133" t="s">
        <v>1355</v>
      </c>
      <c r="M133" t="s">
        <v>268</v>
      </c>
      <c r="N133">
        <v>10177</v>
      </c>
      <c r="O133" t="s">
        <v>1354</v>
      </c>
      <c r="P133" t="s">
        <v>1353</v>
      </c>
      <c r="Q133" t="s">
        <v>4712</v>
      </c>
    </row>
    <row r="134" spans="1:17" hidden="1" x14ac:dyDescent="0.25">
      <c r="A134">
        <v>214861</v>
      </c>
      <c r="B134">
        <v>787021</v>
      </c>
      <c r="C134" t="s">
        <v>4706</v>
      </c>
      <c r="D134" t="s">
        <v>233</v>
      </c>
      <c r="E134">
        <v>942993261</v>
      </c>
      <c r="F134" t="s">
        <v>4115</v>
      </c>
      <c r="G134" t="s">
        <v>4114</v>
      </c>
      <c r="H134" t="s">
        <v>230</v>
      </c>
      <c r="I134" t="s">
        <v>224</v>
      </c>
      <c r="J134" s="7">
        <v>100375</v>
      </c>
      <c r="K134" t="s">
        <v>95</v>
      </c>
      <c r="L134" t="s">
        <v>4113</v>
      </c>
      <c r="M134" t="s">
        <v>443</v>
      </c>
      <c r="N134">
        <v>2514</v>
      </c>
      <c r="P134" t="s">
        <v>4112</v>
      </c>
      <c r="Q134" t="s">
        <v>4711</v>
      </c>
    </row>
    <row r="135" spans="1:17" hidden="1" x14ac:dyDescent="0.25">
      <c r="A135">
        <v>214861</v>
      </c>
      <c r="B135">
        <v>787021</v>
      </c>
      <c r="C135" t="s">
        <v>4706</v>
      </c>
      <c r="D135" t="s">
        <v>233</v>
      </c>
      <c r="E135">
        <v>953622230</v>
      </c>
      <c r="F135" t="s">
        <v>1153</v>
      </c>
      <c r="G135" t="s">
        <v>4710</v>
      </c>
      <c r="H135" t="s">
        <v>232</v>
      </c>
      <c r="I135" t="s">
        <v>224</v>
      </c>
      <c r="J135" s="7">
        <v>429214</v>
      </c>
      <c r="K135" t="s">
        <v>238</v>
      </c>
      <c r="L135" t="s">
        <v>1152</v>
      </c>
      <c r="M135" t="s">
        <v>389</v>
      </c>
      <c r="N135">
        <v>1044</v>
      </c>
      <c r="O135" t="s">
        <v>1151</v>
      </c>
      <c r="P135" t="s">
        <v>1150</v>
      </c>
      <c r="Q135" t="s">
        <v>4709</v>
      </c>
    </row>
    <row r="136" spans="1:17" hidden="1" x14ac:dyDescent="0.25">
      <c r="A136">
        <v>214861</v>
      </c>
      <c r="B136">
        <v>787021</v>
      </c>
      <c r="C136" t="s">
        <v>4706</v>
      </c>
      <c r="D136" t="s">
        <v>233</v>
      </c>
      <c r="E136">
        <v>999969509</v>
      </c>
      <c r="F136" t="s">
        <v>1066</v>
      </c>
      <c r="G136" t="s">
        <v>4110</v>
      </c>
      <c r="H136" t="s">
        <v>232</v>
      </c>
      <c r="I136" t="s">
        <v>224</v>
      </c>
      <c r="J136" s="7">
        <v>609000</v>
      </c>
      <c r="K136" t="s">
        <v>95</v>
      </c>
      <c r="L136" t="s">
        <v>1064</v>
      </c>
      <c r="M136" t="s">
        <v>1057</v>
      </c>
      <c r="N136" t="s">
        <v>1063</v>
      </c>
      <c r="O136" t="s">
        <v>1062</v>
      </c>
      <c r="P136" t="s">
        <v>1061</v>
      </c>
      <c r="Q136" t="s">
        <v>4708</v>
      </c>
    </row>
    <row r="137" spans="1:17" hidden="1" x14ac:dyDescent="0.25">
      <c r="A137">
        <v>214861</v>
      </c>
      <c r="B137">
        <v>787021</v>
      </c>
      <c r="C137" t="s">
        <v>4706</v>
      </c>
      <c r="D137" t="s">
        <v>233</v>
      </c>
      <c r="E137">
        <v>999908205</v>
      </c>
      <c r="F137" t="s">
        <v>4162</v>
      </c>
      <c r="G137" t="s">
        <v>678</v>
      </c>
      <c r="H137" t="s">
        <v>232</v>
      </c>
      <c r="I137" t="s">
        <v>224</v>
      </c>
      <c r="J137" s="7">
        <v>225308.75</v>
      </c>
      <c r="K137" t="s">
        <v>46</v>
      </c>
      <c r="L137" t="s">
        <v>676</v>
      </c>
      <c r="M137" t="s">
        <v>675</v>
      </c>
      <c r="N137">
        <v>31100</v>
      </c>
      <c r="O137" t="s">
        <v>674</v>
      </c>
      <c r="P137" t="s">
        <v>673</v>
      </c>
      <c r="Q137" t="s">
        <v>4707</v>
      </c>
    </row>
    <row r="138" spans="1:17" hidden="1" x14ac:dyDescent="0.25">
      <c r="A138">
        <v>214861</v>
      </c>
      <c r="B138">
        <v>787021</v>
      </c>
      <c r="C138" t="s">
        <v>4706</v>
      </c>
      <c r="D138" t="s">
        <v>233</v>
      </c>
      <c r="E138">
        <v>920116975</v>
      </c>
      <c r="F138" t="s">
        <v>4705</v>
      </c>
      <c r="G138" t="s">
        <v>4704</v>
      </c>
      <c r="H138" t="s">
        <v>232</v>
      </c>
      <c r="I138" t="s">
        <v>224</v>
      </c>
      <c r="J138" s="7">
        <v>168737.5</v>
      </c>
      <c r="K138" t="s">
        <v>46</v>
      </c>
      <c r="L138" t="s">
        <v>4703</v>
      </c>
      <c r="M138" t="s">
        <v>1541</v>
      </c>
      <c r="N138">
        <v>94736</v>
      </c>
      <c r="P138" t="s">
        <v>4702</v>
      </c>
      <c r="Q138" t="s">
        <v>4701</v>
      </c>
    </row>
    <row r="139" spans="1:17" hidden="1" x14ac:dyDescent="0.25">
      <c r="A139">
        <v>222597</v>
      </c>
      <c r="B139">
        <v>832921</v>
      </c>
      <c r="C139" t="s">
        <v>3583</v>
      </c>
      <c r="D139" t="s">
        <v>233</v>
      </c>
      <c r="E139">
        <v>999528062</v>
      </c>
      <c r="F139" t="s">
        <v>2219</v>
      </c>
      <c r="G139" t="s">
        <v>4700</v>
      </c>
      <c r="H139" t="s">
        <v>230</v>
      </c>
      <c r="I139" t="s">
        <v>224</v>
      </c>
      <c r="J139" s="7">
        <v>101250</v>
      </c>
      <c r="K139" t="s">
        <v>12</v>
      </c>
      <c r="L139" t="s">
        <v>2218</v>
      </c>
      <c r="M139" t="s">
        <v>241</v>
      </c>
      <c r="N139">
        <v>1090</v>
      </c>
      <c r="Q139" t="s">
        <v>4699</v>
      </c>
    </row>
    <row r="140" spans="1:17" hidden="1" x14ac:dyDescent="0.25">
      <c r="A140">
        <v>222597</v>
      </c>
      <c r="B140">
        <v>832921</v>
      </c>
      <c r="C140" t="s">
        <v>3583</v>
      </c>
      <c r="D140" t="s">
        <v>233</v>
      </c>
      <c r="E140">
        <v>999627875</v>
      </c>
      <c r="F140" t="s">
        <v>583</v>
      </c>
      <c r="G140" t="s">
        <v>582</v>
      </c>
      <c r="H140" t="s">
        <v>254</v>
      </c>
      <c r="I140" t="s">
        <v>224</v>
      </c>
      <c r="J140" s="7">
        <v>493375</v>
      </c>
      <c r="K140" t="s">
        <v>250</v>
      </c>
      <c r="L140" t="s">
        <v>581</v>
      </c>
      <c r="M140" t="s">
        <v>313</v>
      </c>
      <c r="N140" t="s">
        <v>580</v>
      </c>
      <c r="O140" t="s">
        <v>579</v>
      </c>
      <c r="P140" t="s">
        <v>578</v>
      </c>
      <c r="Q140" t="s">
        <v>4698</v>
      </c>
    </row>
    <row r="141" spans="1:17" hidden="1" x14ac:dyDescent="0.25">
      <c r="A141">
        <v>222597</v>
      </c>
      <c r="B141">
        <v>832921</v>
      </c>
      <c r="C141" t="s">
        <v>3583</v>
      </c>
      <c r="D141" t="s">
        <v>233</v>
      </c>
      <c r="E141">
        <v>997511626</v>
      </c>
      <c r="F141" t="s">
        <v>4234</v>
      </c>
      <c r="G141" t="s">
        <v>2049</v>
      </c>
      <c r="H141" t="s">
        <v>232</v>
      </c>
      <c r="I141" t="s">
        <v>224</v>
      </c>
      <c r="J141" s="7">
        <v>572250</v>
      </c>
      <c r="K141" t="s">
        <v>12</v>
      </c>
      <c r="L141" t="s">
        <v>2048</v>
      </c>
      <c r="M141" t="s">
        <v>243</v>
      </c>
      <c r="N141">
        <v>1090</v>
      </c>
      <c r="O141" t="s">
        <v>2047</v>
      </c>
      <c r="P141" t="s">
        <v>2046</v>
      </c>
      <c r="Q141" t="s">
        <v>4697</v>
      </c>
    </row>
    <row r="142" spans="1:17" hidden="1" x14ac:dyDescent="0.25">
      <c r="A142">
        <v>222597</v>
      </c>
      <c r="B142">
        <v>832921</v>
      </c>
      <c r="C142" t="s">
        <v>3583</v>
      </c>
      <c r="D142" t="s">
        <v>233</v>
      </c>
      <c r="E142">
        <v>998802502</v>
      </c>
      <c r="F142" t="s">
        <v>965</v>
      </c>
      <c r="G142" t="s">
        <v>3912</v>
      </c>
      <c r="H142" t="s">
        <v>254</v>
      </c>
      <c r="I142" t="s">
        <v>224</v>
      </c>
      <c r="J142" s="7">
        <v>508750</v>
      </c>
      <c r="K142" t="s">
        <v>126</v>
      </c>
      <c r="L142" t="s">
        <v>964</v>
      </c>
      <c r="M142" t="s">
        <v>963</v>
      </c>
      <c r="N142">
        <v>57001</v>
      </c>
      <c r="O142" t="s">
        <v>962</v>
      </c>
      <c r="P142" t="s">
        <v>961</v>
      </c>
      <c r="Q142" t="s">
        <v>4696</v>
      </c>
    </row>
    <row r="143" spans="1:17" hidden="1" x14ac:dyDescent="0.25">
      <c r="A143">
        <v>222597</v>
      </c>
      <c r="B143">
        <v>832921</v>
      </c>
      <c r="C143" t="s">
        <v>3583</v>
      </c>
      <c r="D143" t="s">
        <v>233</v>
      </c>
      <c r="E143">
        <v>999866883</v>
      </c>
      <c r="F143" t="s">
        <v>831</v>
      </c>
      <c r="G143" t="s">
        <v>830</v>
      </c>
      <c r="H143" t="s">
        <v>225</v>
      </c>
      <c r="I143" t="s">
        <v>224</v>
      </c>
      <c r="J143" s="7">
        <v>555547.5</v>
      </c>
      <c r="K143" t="s">
        <v>12</v>
      </c>
      <c r="L143" t="s">
        <v>829</v>
      </c>
      <c r="M143" t="s">
        <v>243</v>
      </c>
      <c r="N143">
        <v>1010</v>
      </c>
      <c r="O143" t="s">
        <v>828</v>
      </c>
      <c r="P143" t="s">
        <v>827</v>
      </c>
      <c r="Q143" t="s">
        <v>4695</v>
      </c>
    </row>
    <row r="144" spans="1:17" hidden="1" x14ac:dyDescent="0.25">
      <c r="A144">
        <v>222597</v>
      </c>
      <c r="B144">
        <v>832921</v>
      </c>
      <c r="C144" t="s">
        <v>3583</v>
      </c>
      <c r="D144" t="s">
        <v>233</v>
      </c>
      <c r="E144">
        <v>916328543</v>
      </c>
      <c r="F144" t="s">
        <v>4694</v>
      </c>
      <c r="G144" t="s">
        <v>4693</v>
      </c>
      <c r="H144" t="s">
        <v>239</v>
      </c>
      <c r="I144" t="s">
        <v>224</v>
      </c>
      <c r="J144" s="7">
        <v>311250</v>
      </c>
      <c r="K144" t="s">
        <v>12</v>
      </c>
      <c r="L144" t="s">
        <v>4692</v>
      </c>
      <c r="M144" t="s">
        <v>243</v>
      </c>
      <c r="N144">
        <v>1090</v>
      </c>
      <c r="Q144" t="s">
        <v>4691</v>
      </c>
    </row>
    <row r="145" spans="1:17" hidden="1" x14ac:dyDescent="0.25">
      <c r="A145">
        <v>222597</v>
      </c>
      <c r="B145">
        <v>832921</v>
      </c>
      <c r="C145" t="s">
        <v>3583</v>
      </c>
      <c r="D145" t="s">
        <v>233</v>
      </c>
      <c r="E145">
        <v>999887059</v>
      </c>
      <c r="F145" t="s">
        <v>23</v>
      </c>
      <c r="G145" t="s">
        <v>4151</v>
      </c>
      <c r="H145" t="s">
        <v>225</v>
      </c>
      <c r="I145" t="s">
        <v>224</v>
      </c>
      <c r="J145" s="7">
        <v>285075</v>
      </c>
      <c r="K145" t="s">
        <v>24</v>
      </c>
      <c r="L145" t="s">
        <v>4150</v>
      </c>
      <c r="M145" t="s">
        <v>385</v>
      </c>
      <c r="N145">
        <v>2080</v>
      </c>
      <c r="O145" t="s">
        <v>384</v>
      </c>
      <c r="P145" t="s">
        <v>383</v>
      </c>
      <c r="Q145" t="s">
        <v>4690</v>
      </c>
    </row>
    <row r="146" spans="1:17" hidden="1" x14ac:dyDescent="0.25">
      <c r="A146">
        <v>222597</v>
      </c>
      <c r="B146">
        <v>832921</v>
      </c>
      <c r="C146" t="s">
        <v>3583</v>
      </c>
      <c r="D146" t="s">
        <v>233</v>
      </c>
      <c r="E146">
        <v>999989782</v>
      </c>
      <c r="F146" t="s">
        <v>643</v>
      </c>
      <c r="G146" t="s">
        <v>642</v>
      </c>
      <c r="H146" t="s">
        <v>225</v>
      </c>
      <c r="I146" t="s">
        <v>224</v>
      </c>
      <c r="J146" s="7">
        <v>420625</v>
      </c>
      <c r="K146" t="s">
        <v>245</v>
      </c>
      <c r="L146" t="s">
        <v>641</v>
      </c>
      <c r="M146" t="s">
        <v>402</v>
      </c>
      <c r="N146" t="s">
        <v>640</v>
      </c>
      <c r="O146" t="s">
        <v>639</v>
      </c>
      <c r="P146" t="s">
        <v>638</v>
      </c>
      <c r="Q146" t="s">
        <v>4689</v>
      </c>
    </row>
    <row r="147" spans="1:17" hidden="1" x14ac:dyDescent="0.25">
      <c r="A147">
        <v>222597</v>
      </c>
      <c r="B147">
        <v>832921</v>
      </c>
      <c r="C147" t="s">
        <v>3583</v>
      </c>
      <c r="D147" t="s">
        <v>233</v>
      </c>
      <c r="E147">
        <v>917884520</v>
      </c>
      <c r="F147" t="s">
        <v>4220</v>
      </c>
      <c r="G147" t="s">
        <v>4219</v>
      </c>
      <c r="H147" t="s">
        <v>232</v>
      </c>
      <c r="I147" t="s">
        <v>224</v>
      </c>
      <c r="J147" s="7">
        <v>223125</v>
      </c>
      <c r="K147" t="s">
        <v>35</v>
      </c>
      <c r="L147" t="s">
        <v>1363</v>
      </c>
      <c r="M147" t="s">
        <v>308</v>
      </c>
      <c r="N147">
        <v>196</v>
      </c>
      <c r="P147" t="s">
        <v>4218</v>
      </c>
      <c r="Q147" t="s">
        <v>4688</v>
      </c>
    </row>
    <row r="148" spans="1:17" hidden="1" x14ac:dyDescent="0.25">
      <c r="A148">
        <v>222597</v>
      </c>
      <c r="B148">
        <v>832921</v>
      </c>
      <c r="C148" t="s">
        <v>3583</v>
      </c>
      <c r="D148" t="s">
        <v>233</v>
      </c>
      <c r="E148">
        <v>916488108</v>
      </c>
      <c r="F148" t="s">
        <v>4687</v>
      </c>
      <c r="G148" t="s">
        <v>4686</v>
      </c>
      <c r="H148" t="s">
        <v>239</v>
      </c>
      <c r="I148" t="s">
        <v>224</v>
      </c>
      <c r="J148" s="7">
        <v>248875</v>
      </c>
      <c r="K148" t="s">
        <v>35</v>
      </c>
      <c r="L148" t="s">
        <v>4685</v>
      </c>
      <c r="M148" t="s">
        <v>482</v>
      </c>
      <c r="N148">
        <v>20136</v>
      </c>
      <c r="P148" t="s">
        <v>4684</v>
      </c>
      <c r="Q148" t="s">
        <v>4683</v>
      </c>
    </row>
    <row r="149" spans="1:17" hidden="1" x14ac:dyDescent="0.25">
      <c r="A149">
        <v>222597</v>
      </c>
      <c r="B149">
        <v>832921</v>
      </c>
      <c r="C149" t="s">
        <v>3583</v>
      </c>
      <c r="D149" t="s">
        <v>233</v>
      </c>
      <c r="E149">
        <v>998322158</v>
      </c>
      <c r="F149" t="s">
        <v>1808</v>
      </c>
      <c r="G149" t="s">
        <v>1807</v>
      </c>
      <c r="H149" t="s">
        <v>232</v>
      </c>
      <c r="I149" t="s">
        <v>224</v>
      </c>
      <c r="J149" s="7">
        <v>438125</v>
      </c>
      <c r="K149" t="s">
        <v>35</v>
      </c>
      <c r="L149" t="s">
        <v>1806</v>
      </c>
      <c r="M149" t="s">
        <v>594</v>
      </c>
      <c r="N149">
        <v>10128</v>
      </c>
      <c r="P149" t="s">
        <v>1805</v>
      </c>
      <c r="Q149" t="s">
        <v>4682</v>
      </c>
    </row>
    <row r="150" spans="1:17" hidden="1" x14ac:dyDescent="0.25">
      <c r="A150">
        <v>222597</v>
      </c>
      <c r="B150">
        <v>832921</v>
      </c>
      <c r="C150" t="s">
        <v>3583</v>
      </c>
      <c r="D150" t="s">
        <v>233</v>
      </c>
      <c r="E150">
        <v>999816637</v>
      </c>
      <c r="F150" t="s">
        <v>2804</v>
      </c>
      <c r="G150" t="s">
        <v>2803</v>
      </c>
      <c r="H150" t="s">
        <v>230</v>
      </c>
      <c r="I150" t="s">
        <v>224</v>
      </c>
      <c r="J150" s="7">
        <v>73125</v>
      </c>
      <c r="K150" t="s">
        <v>24</v>
      </c>
      <c r="L150" t="s">
        <v>2802</v>
      </c>
      <c r="M150" t="s">
        <v>1758</v>
      </c>
      <c r="N150" t="s">
        <v>1757</v>
      </c>
      <c r="O150" t="s">
        <v>2801</v>
      </c>
      <c r="Q150" t="s">
        <v>4681</v>
      </c>
    </row>
    <row r="151" spans="1:17" hidden="1" x14ac:dyDescent="0.25">
      <c r="A151">
        <v>222597</v>
      </c>
      <c r="B151">
        <v>832921</v>
      </c>
      <c r="C151" t="s">
        <v>3583</v>
      </c>
      <c r="D151" t="s">
        <v>233</v>
      </c>
      <c r="E151">
        <v>921186788</v>
      </c>
      <c r="F151" t="s">
        <v>4210</v>
      </c>
      <c r="G151" t="s">
        <v>2361</v>
      </c>
      <c r="H151" t="s">
        <v>230</v>
      </c>
      <c r="I151" t="s">
        <v>224</v>
      </c>
      <c r="J151" s="7">
        <v>148125</v>
      </c>
      <c r="K151" t="s">
        <v>250</v>
      </c>
      <c r="L151" t="s">
        <v>2794</v>
      </c>
      <c r="M151" t="s">
        <v>1159</v>
      </c>
      <c r="N151">
        <v>10226</v>
      </c>
      <c r="P151" t="s">
        <v>4209</v>
      </c>
      <c r="Q151" t="s">
        <v>4680</v>
      </c>
    </row>
    <row r="152" spans="1:17" hidden="1" x14ac:dyDescent="0.25">
      <c r="A152">
        <v>222597</v>
      </c>
      <c r="B152">
        <v>832921</v>
      </c>
      <c r="C152" t="s">
        <v>3583</v>
      </c>
      <c r="D152" t="s">
        <v>226</v>
      </c>
      <c r="E152">
        <v>999981828</v>
      </c>
      <c r="F152" t="s">
        <v>1446</v>
      </c>
      <c r="G152" t="s">
        <v>1445</v>
      </c>
      <c r="H152" t="s">
        <v>225</v>
      </c>
      <c r="I152" t="s">
        <v>224</v>
      </c>
      <c r="J152" s="7">
        <v>802500</v>
      </c>
      <c r="K152" t="s">
        <v>113</v>
      </c>
      <c r="L152" t="s">
        <v>1444</v>
      </c>
      <c r="M152" t="s">
        <v>331</v>
      </c>
      <c r="N152">
        <v>30167</v>
      </c>
      <c r="O152" t="s">
        <v>1443</v>
      </c>
      <c r="P152" t="s">
        <v>1442</v>
      </c>
      <c r="Q152" t="s">
        <v>4679</v>
      </c>
    </row>
    <row r="153" spans="1:17" hidden="1" x14ac:dyDescent="0.25">
      <c r="A153">
        <v>222617</v>
      </c>
      <c r="B153">
        <v>833650</v>
      </c>
      <c r="C153" t="s">
        <v>4654</v>
      </c>
      <c r="D153" t="s">
        <v>233</v>
      </c>
      <c r="E153">
        <v>937456113</v>
      </c>
      <c r="F153" t="s">
        <v>3603</v>
      </c>
      <c r="G153" t="s">
        <v>3603</v>
      </c>
      <c r="H153" t="s">
        <v>232</v>
      </c>
      <c r="I153" t="s">
        <v>224</v>
      </c>
      <c r="J153" s="7">
        <v>416631.87</v>
      </c>
      <c r="K153" t="s">
        <v>46</v>
      </c>
      <c r="L153" t="s">
        <v>3602</v>
      </c>
      <c r="M153" t="s">
        <v>3601</v>
      </c>
      <c r="N153">
        <v>83130</v>
      </c>
      <c r="P153" t="s">
        <v>3600</v>
      </c>
      <c r="Q153" t="s">
        <v>4678</v>
      </c>
    </row>
    <row r="154" spans="1:17" hidden="1" x14ac:dyDescent="0.25">
      <c r="A154">
        <v>222617</v>
      </c>
      <c r="B154">
        <v>833650</v>
      </c>
      <c r="C154" t="s">
        <v>4654</v>
      </c>
      <c r="D154" t="s">
        <v>233</v>
      </c>
      <c r="E154">
        <v>898888234</v>
      </c>
      <c r="F154" t="s">
        <v>4364</v>
      </c>
      <c r="G154" t="s">
        <v>4363</v>
      </c>
      <c r="H154" t="s">
        <v>230</v>
      </c>
      <c r="I154" t="s">
        <v>224</v>
      </c>
      <c r="J154" s="7">
        <v>150000</v>
      </c>
      <c r="K154" t="s">
        <v>526</v>
      </c>
      <c r="L154" t="s">
        <v>4362</v>
      </c>
      <c r="M154" t="s">
        <v>4361</v>
      </c>
      <c r="N154">
        <v>85000</v>
      </c>
      <c r="Q154" t="s">
        <v>4677</v>
      </c>
    </row>
    <row r="155" spans="1:17" hidden="1" x14ac:dyDescent="0.25">
      <c r="A155">
        <v>222617</v>
      </c>
      <c r="B155">
        <v>833650</v>
      </c>
      <c r="C155" t="s">
        <v>4654</v>
      </c>
      <c r="D155" t="s">
        <v>233</v>
      </c>
      <c r="E155">
        <v>999987066</v>
      </c>
      <c r="F155" t="s">
        <v>4676</v>
      </c>
      <c r="G155" t="s">
        <v>4675</v>
      </c>
      <c r="H155" t="s">
        <v>254</v>
      </c>
      <c r="I155" t="s">
        <v>224</v>
      </c>
      <c r="J155" s="7">
        <v>300000</v>
      </c>
      <c r="K155" t="s">
        <v>245</v>
      </c>
      <c r="L155" t="s">
        <v>4674</v>
      </c>
      <c r="M155" t="s">
        <v>244</v>
      </c>
      <c r="N155" t="s">
        <v>4673</v>
      </c>
      <c r="O155" t="s">
        <v>1384</v>
      </c>
      <c r="P155" t="s">
        <v>1383</v>
      </c>
      <c r="Q155" t="s">
        <v>4672</v>
      </c>
    </row>
    <row r="156" spans="1:17" hidden="1" x14ac:dyDescent="0.25">
      <c r="A156">
        <v>222617</v>
      </c>
      <c r="B156">
        <v>833650</v>
      </c>
      <c r="C156" t="s">
        <v>4654</v>
      </c>
      <c r="D156" t="s">
        <v>233</v>
      </c>
      <c r="E156">
        <v>999988909</v>
      </c>
      <c r="F156" t="s">
        <v>593</v>
      </c>
      <c r="G156" t="s">
        <v>4565</v>
      </c>
      <c r="H156" t="s">
        <v>254</v>
      </c>
      <c r="I156" t="s">
        <v>224</v>
      </c>
      <c r="J156" s="7">
        <v>399500</v>
      </c>
      <c r="K156" t="s">
        <v>245</v>
      </c>
      <c r="L156" t="s">
        <v>591</v>
      </c>
      <c r="M156" t="s">
        <v>346</v>
      </c>
      <c r="N156" t="s">
        <v>590</v>
      </c>
      <c r="O156" t="s">
        <v>589</v>
      </c>
      <c r="P156" t="s">
        <v>588</v>
      </c>
      <c r="Q156" t="s">
        <v>4671</v>
      </c>
    </row>
    <row r="157" spans="1:17" hidden="1" x14ac:dyDescent="0.25">
      <c r="A157">
        <v>222617</v>
      </c>
      <c r="B157">
        <v>833650</v>
      </c>
      <c r="C157" t="s">
        <v>4654</v>
      </c>
      <c r="D157" t="s">
        <v>233</v>
      </c>
      <c r="E157">
        <v>958942292</v>
      </c>
      <c r="F157" t="s">
        <v>1764</v>
      </c>
      <c r="G157" t="s">
        <v>1764</v>
      </c>
      <c r="H157" t="s">
        <v>232</v>
      </c>
      <c r="I157" t="s">
        <v>224</v>
      </c>
      <c r="J157" s="7">
        <v>584325</v>
      </c>
      <c r="K157" t="s">
        <v>274</v>
      </c>
      <c r="L157" t="s">
        <v>3995</v>
      </c>
      <c r="M157" t="s">
        <v>3994</v>
      </c>
      <c r="N157" t="s">
        <v>3993</v>
      </c>
      <c r="O157" t="s">
        <v>1763</v>
      </c>
      <c r="P157" t="s">
        <v>1762</v>
      </c>
      <c r="Q157" t="s">
        <v>4670</v>
      </c>
    </row>
    <row r="158" spans="1:17" hidden="1" x14ac:dyDescent="0.25">
      <c r="A158">
        <v>222617</v>
      </c>
      <c r="B158">
        <v>833650</v>
      </c>
      <c r="C158" t="s">
        <v>4654</v>
      </c>
      <c r="D158" t="s">
        <v>233</v>
      </c>
      <c r="E158">
        <v>998381522</v>
      </c>
      <c r="F158" t="s">
        <v>191</v>
      </c>
      <c r="G158" t="s">
        <v>191</v>
      </c>
      <c r="H158" t="s">
        <v>232</v>
      </c>
      <c r="I158" t="s">
        <v>224</v>
      </c>
      <c r="J158" s="7">
        <v>813348.38</v>
      </c>
      <c r="K158" t="s">
        <v>46</v>
      </c>
      <c r="L158" t="s">
        <v>2303</v>
      </c>
      <c r="M158" t="s">
        <v>345</v>
      </c>
      <c r="N158">
        <v>75015</v>
      </c>
      <c r="O158" t="s">
        <v>2302</v>
      </c>
      <c r="P158" t="s">
        <v>2301</v>
      </c>
      <c r="Q158" t="s">
        <v>4669</v>
      </c>
    </row>
    <row r="159" spans="1:17" hidden="1" x14ac:dyDescent="0.25">
      <c r="A159">
        <v>222617</v>
      </c>
      <c r="B159">
        <v>833650</v>
      </c>
      <c r="C159" t="s">
        <v>4654</v>
      </c>
      <c r="D159" t="s">
        <v>233</v>
      </c>
      <c r="E159">
        <v>999991819</v>
      </c>
      <c r="F159" t="s">
        <v>1370</v>
      </c>
      <c r="G159" t="s">
        <v>4668</v>
      </c>
      <c r="H159" t="s">
        <v>232</v>
      </c>
      <c r="I159" t="s">
        <v>224</v>
      </c>
      <c r="J159" s="7">
        <v>101937.5</v>
      </c>
      <c r="K159" t="s">
        <v>113</v>
      </c>
      <c r="L159" t="s">
        <v>1368</v>
      </c>
      <c r="M159" t="s">
        <v>1308</v>
      </c>
      <c r="N159">
        <v>82024</v>
      </c>
      <c r="O159" t="s">
        <v>1367</v>
      </c>
      <c r="P159" t="s">
        <v>1366</v>
      </c>
      <c r="Q159" t="s">
        <v>4667</v>
      </c>
    </row>
    <row r="160" spans="1:17" hidden="1" x14ac:dyDescent="0.25">
      <c r="A160">
        <v>222617</v>
      </c>
      <c r="B160">
        <v>833650</v>
      </c>
      <c r="C160" t="s">
        <v>4654</v>
      </c>
      <c r="D160" t="s">
        <v>233</v>
      </c>
      <c r="E160">
        <v>997607656</v>
      </c>
      <c r="F160" t="s">
        <v>1335</v>
      </c>
      <c r="G160" t="s">
        <v>4666</v>
      </c>
      <c r="H160" t="s">
        <v>232</v>
      </c>
      <c r="I160" t="s">
        <v>224</v>
      </c>
      <c r="J160" s="7">
        <v>232599.36</v>
      </c>
      <c r="K160" t="s">
        <v>126</v>
      </c>
      <c r="L160" t="s">
        <v>1334</v>
      </c>
      <c r="M160" t="s">
        <v>501</v>
      </c>
      <c r="N160">
        <v>15125</v>
      </c>
      <c r="O160" t="s">
        <v>1333</v>
      </c>
      <c r="P160" t="s">
        <v>1332</v>
      </c>
      <c r="Q160" t="s">
        <v>4665</v>
      </c>
    </row>
    <row r="161" spans="1:17" hidden="1" x14ac:dyDescent="0.25">
      <c r="A161">
        <v>222617</v>
      </c>
      <c r="B161">
        <v>833650</v>
      </c>
      <c r="C161" t="s">
        <v>4654</v>
      </c>
      <c r="D161" t="s">
        <v>233</v>
      </c>
      <c r="E161">
        <v>951519755</v>
      </c>
      <c r="F161" t="s">
        <v>2851</v>
      </c>
      <c r="G161" t="s">
        <v>2850</v>
      </c>
      <c r="H161" t="s">
        <v>254</v>
      </c>
      <c r="I161" t="s">
        <v>224</v>
      </c>
      <c r="J161" s="7">
        <v>289007.5</v>
      </c>
      <c r="K161" t="s">
        <v>249</v>
      </c>
      <c r="L161" t="s">
        <v>2849</v>
      </c>
      <c r="M161" t="s">
        <v>248</v>
      </c>
      <c r="N161">
        <v>1110</v>
      </c>
      <c r="Q161" t="s">
        <v>4664</v>
      </c>
    </row>
    <row r="162" spans="1:17" hidden="1" x14ac:dyDescent="0.25">
      <c r="A162">
        <v>222617</v>
      </c>
      <c r="B162">
        <v>833650</v>
      </c>
      <c r="C162" t="s">
        <v>4654</v>
      </c>
      <c r="D162" t="s">
        <v>233</v>
      </c>
      <c r="E162">
        <v>911469716</v>
      </c>
      <c r="F162" t="s">
        <v>4483</v>
      </c>
      <c r="G162" t="s">
        <v>4482</v>
      </c>
      <c r="H162" t="s">
        <v>230</v>
      </c>
      <c r="I162" t="s">
        <v>237</v>
      </c>
      <c r="K162" t="s">
        <v>526</v>
      </c>
      <c r="L162" t="s">
        <v>4481</v>
      </c>
      <c r="M162" t="s">
        <v>525</v>
      </c>
      <c r="N162">
        <v>81000</v>
      </c>
      <c r="Q162" t="s">
        <v>4663</v>
      </c>
    </row>
    <row r="163" spans="1:17" hidden="1" x14ac:dyDescent="0.25">
      <c r="A163">
        <v>222617</v>
      </c>
      <c r="B163">
        <v>833650</v>
      </c>
      <c r="C163" t="s">
        <v>4654</v>
      </c>
      <c r="D163" t="s">
        <v>233</v>
      </c>
      <c r="E163">
        <v>913125312</v>
      </c>
      <c r="F163" t="s">
        <v>2955</v>
      </c>
      <c r="G163" t="s">
        <v>1388</v>
      </c>
      <c r="H163" t="s">
        <v>254</v>
      </c>
      <c r="I163" t="s">
        <v>224</v>
      </c>
      <c r="J163" s="7">
        <v>202562.5</v>
      </c>
      <c r="K163" t="s">
        <v>229</v>
      </c>
      <c r="L163" t="s">
        <v>2954</v>
      </c>
      <c r="M163" t="s">
        <v>228</v>
      </c>
      <c r="N163">
        <v>61126</v>
      </c>
      <c r="O163" t="s">
        <v>1387</v>
      </c>
      <c r="P163" t="s">
        <v>1386</v>
      </c>
      <c r="Q163" t="s">
        <v>4662</v>
      </c>
    </row>
    <row r="164" spans="1:17" hidden="1" x14ac:dyDescent="0.25">
      <c r="A164">
        <v>222617</v>
      </c>
      <c r="B164">
        <v>833650</v>
      </c>
      <c r="C164" t="s">
        <v>4654</v>
      </c>
      <c r="D164" t="s">
        <v>233</v>
      </c>
      <c r="E164">
        <v>999939730</v>
      </c>
      <c r="F164" t="s">
        <v>1560</v>
      </c>
      <c r="G164" t="s">
        <v>1559</v>
      </c>
      <c r="H164" t="s">
        <v>232</v>
      </c>
      <c r="I164" t="s">
        <v>224</v>
      </c>
      <c r="J164" s="7">
        <v>450047.5</v>
      </c>
      <c r="K164" t="s">
        <v>274</v>
      </c>
      <c r="L164" t="s">
        <v>1558</v>
      </c>
      <c r="M164" t="s">
        <v>1557</v>
      </c>
      <c r="N164" t="s">
        <v>1556</v>
      </c>
      <c r="O164" t="s">
        <v>1555</v>
      </c>
      <c r="P164" t="s">
        <v>1554</v>
      </c>
      <c r="Q164" t="s">
        <v>4661</v>
      </c>
    </row>
    <row r="165" spans="1:17" hidden="1" x14ac:dyDescent="0.25">
      <c r="A165">
        <v>222617</v>
      </c>
      <c r="B165">
        <v>833650</v>
      </c>
      <c r="C165" t="s">
        <v>4654</v>
      </c>
      <c r="D165" t="s">
        <v>226</v>
      </c>
      <c r="E165">
        <v>917872977</v>
      </c>
      <c r="F165" t="s">
        <v>4660</v>
      </c>
      <c r="G165" t="s">
        <v>4659</v>
      </c>
      <c r="H165" t="s">
        <v>230</v>
      </c>
      <c r="I165" t="s">
        <v>224</v>
      </c>
      <c r="J165" s="7">
        <v>606750</v>
      </c>
      <c r="K165" t="s">
        <v>274</v>
      </c>
      <c r="L165" t="s">
        <v>4658</v>
      </c>
      <c r="M165" t="s">
        <v>272</v>
      </c>
      <c r="N165">
        <v>1100</v>
      </c>
      <c r="P165" t="s">
        <v>4657</v>
      </c>
      <c r="Q165" t="s">
        <v>4656</v>
      </c>
    </row>
    <row r="166" spans="1:17" hidden="1" x14ac:dyDescent="0.25">
      <c r="A166">
        <v>222617</v>
      </c>
      <c r="B166">
        <v>833650</v>
      </c>
      <c r="C166" t="s">
        <v>4654</v>
      </c>
      <c r="D166" t="s">
        <v>233</v>
      </c>
      <c r="E166">
        <v>917798578</v>
      </c>
      <c r="F166" t="s">
        <v>3955</v>
      </c>
      <c r="G166" t="s">
        <v>3954</v>
      </c>
      <c r="H166" t="s">
        <v>230</v>
      </c>
      <c r="I166" t="s">
        <v>224</v>
      </c>
      <c r="J166" s="7">
        <v>135530</v>
      </c>
      <c r="K166" t="s">
        <v>274</v>
      </c>
      <c r="L166" t="s">
        <v>3953</v>
      </c>
      <c r="M166" t="s">
        <v>272</v>
      </c>
      <c r="N166" t="s">
        <v>3952</v>
      </c>
      <c r="P166" t="s">
        <v>3951</v>
      </c>
      <c r="Q166" t="s">
        <v>4655</v>
      </c>
    </row>
    <row r="167" spans="1:17" hidden="1" x14ac:dyDescent="0.25">
      <c r="A167">
        <v>222617</v>
      </c>
      <c r="B167">
        <v>833650</v>
      </c>
      <c r="C167" t="s">
        <v>4654</v>
      </c>
      <c r="D167" t="s">
        <v>233</v>
      </c>
      <c r="E167">
        <v>999832351</v>
      </c>
      <c r="F167" t="s">
        <v>554</v>
      </c>
      <c r="G167" t="s">
        <v>553</v>
      </c>
      <c r="H167" t="s">
        <v>230</v>
      </c>
      <c r="I167" t="s">
        <v>224</v>
      </c>
      <c r="J167" s="7">
        <v>156250</v>
      </c>
      <c r="K167" t="s">
        <v>68</v>
      </c>
      <c r="L167" t="s">
        <v>552</v>
      </c>
      <c r="M167" t="s">
        <v>347</v>
      </c>
      <c r="N167" t="s">
        <v>551</v>
      </c>
      <c r="O167" t="s">
        <v>550</v>
      </c>
      <c r="Q167" t="s">
        <v>4653</v>
      </c>
    </row>
    <row r="168" spans="1:17" hidden="1" x14ac:dyDescent="0.25">
      <c r="A168">
        <v>222634</v>
      </c>
      <c r="B168">
        <v>833787</v>
      </c>
      <c r="C168" t="s">
        <v>4614</v>
      </c>
      <c r="D168" t="s">
        <v>233</v>
      </c>
      <c r="E168">
        <v>923785030</v>
      </c>
      <c r="F168" t="s">
        <v>4652</v>
      </c>
      <c r="G168" t="s">
        <v>4651</v>
      </c>
      <c r="H168" t="s">
        <v>232</v>
      </c>
      <c r="I168" t="s">
        <v>224</v>
      </c>
      <c r="J168" s="7">
        <v>419812.5</v>
      </c>
      <c r="K168" t="s">
        <v>57</v>
      </c>
      <c r="L168" t="s">
        <v>4650</v>
      </c>
      <c r="M168" t="s">
        <v>1351</v>
      </c>
      <c r="N168">
        <v>33203</v>
      </c>
      <c r="P168" t="s">
        <v>4649</v>
      </c>
      <c r="Q168" t="s">
        <v>4648</v>
      </c>
    </row>
    <row r="169" spans="1:17" hidden="1" x14ac:dyDescent="0.25">
      <c r="A169">
        <v>222634</v>
      </c>
      <c r="B169">
        <v>833787</v>
      </c>
      <c r="C169" t="s">
        <v>4614</v>
      </c>
      <c r="D169" t="s">
        <v>233</v>
      </c>
      <c r="E169">
        <v>952213790</v>
      </c>
      <c r="F169" t="s">
        <v>3093</v>
      </c>
      <c r="G169" t="s">
        <v>3092</v>
      </c>
      <c r="H169" t="s">
        <v>230</v>
      </c>
      <c r="I169" t="s">
        <v>224</v>
      </c>
      <c r="J169" s="7">
        <v>60000</v>
      </c>
      <c r="K169" t="s">
        <v>229</v>
      </c>
      <c r="L169" t="s">
        <v>3091</v>
      </c>
      <c r="M169" t="s">
        <v>228</v>
      </c>
      <c r="N169">
        <v>60117</v>
      </c>
      <c r="O169" t="s">
        <v>3090</v>
      </c>
      <c r="Q169" t="s">
        <v>4647</v>
      </c>
    </row>
    <row r="170" spans="1:17" hidden="1" x14ac:dyDescent="0.25">
      <c r="A170">
        <v>222634</v>
      </c>
      <c r="B170">
        <v>833787</v>
      </c>
      <c r="C170" t="s">
        <v>4614</v>
      </c>
      <c r="D170" t="s">
        <v>233</v>
      </c>
      <c r="E170">
        <v>915770114</v>
      </c>
      <c r="F170" t="s">
        <v>4646</v>
      </c>
      <c r="G170" t="s">
        <v>4645</v>
      </c>
      <c r="H170" t="s">
        <v>230</v>
      </c>
      <c r="I170" t="s">
        <v>224</v>
      </c>
      <c r="J170" s="7">
        <v>60000</v>
      </c>
      <c r="K170" t="s">
        <v>450</v>
      </c>
      <c r="L170" t="s">
        <v>4644</v>
      </c>
      <c r="M170" t="s">
        <v>449</v>
      </c>
      <c r="N170" t="s">
        <v>4643</v>
      </c>
      <c r="Q170" t="s">
        <v>4642</v>
      </c>
    </row>
    <row r="171" spans="1:17" hidden="1" x14ac:dyDescent="0.25">
      <c r="A171">
        <v>222634</v>
      </c>
      <c r="B171">
        <v>833787</v>
      </c>
      <c r="C171" t="s">
        <v>4614</v>
      </c>
      <c r="D171" t="s">
        <v>226</v>
      </c>
      <c r="E171">
        <v>999902870</v>
      </c>
      <c r="F171" t="s">
        <v>773</v>
      </c>
      <c r="G171" t="s">
        <v>772</v>
      </c>
      <c r="H171" t="s">
        <v>225</v>
      </c>
      <c r="I171" t="s">
        <v>224</v>
      </c>
      <c r="J171" s="7">
        <v>1678795</v>
      </c>
      <c r="K171" t="s">
        <v>249</v>
      </c>
      <c r="L171" t="s">
        <v>771</v>
      </c>
      <c r="M171" t="s">
        <v>277</v>
      </c>
      <c r="N171">
        <v>2000</v>
      </c>
      <c r="O171" t="s">
        <v>770</v>
      </c>
      <c r="P171" t="s">
        <v>769</v>
      </c>
      <c r="Q171" t="s">
        <v>4641</v>
      </c>
    </row>
    <row r="172" spans="1:17" hidden="1" x14ac:dyDescent="0.25">
      <c r="A172">
        <v>222634</v>
      </c>
      <c r="B172">
        <v>833787</v>
      </c>
      <c r="C172" t="s">
        <v>4614</v>
      </c>
      <c r="D172" t="s">
        <v>233</v>
      </c>
      <c r="E172">
        <v>909302639</v>
      </c>
      <c r="F172" t="s">
        <v>4640</v>
      </c>
      <c r="G172" t="s">
        <v>4639</v>
      </c>
      <c r="H172" t="s">
        <v>230</v>
      </c>
      <c r="I172" t="s">
        <v>224</v>
      </c>
      <c r="J172" s="7">
        <v>60000</v>
      </c>
      <c r="K172" t="s">
        <v>565</v>
      </c>
      <c r="L172" t="s">
        <v>4638</v>
      </c>
      <c r="M172" t="s">
        <v>1143</v>
      </c>
      <c r="N172">
        <v>2957</v>
      </c>
      <c r="P172" t="s">
        <v>4637</v>
      </c>
      <c r="Q172" t="s">
        <v>4636</v>
      </c>
    </row>
    <row r="173" spans="1:17" hidden="1" x14ac:dyDescent="0.25">
      <c r="A173">
        <v>222634</v>
      </c>
      <c r="B173">
        <v>833787</v>
      </c>
      <c r="C173" t="s">
        <v>4614</v>
      </c>
      <c r="D173" t="s">
        <v>233</v>
      </c>
      <c r="E173">
        <v>952516042</v>
      </c>
      <c r="F173" t="s">
        <v>3705</v>
      </c>
      <c r="G173" t="s">
        <v>3704</v>
      </c>
      <c r="H173" t="s">
        <v>230</v>
      </c>
      <c r="I173" t="s">
        <v>224</v>
      </c>
      <c r="J173" s="7">
        <v>51250</v>
      </c>
      <c r="K173" t="s">
        <v>229</v>
      </c>
      <c r="L173" t="s">
        <v>3703</v>
      </c>
      <c r="M173" t="s">
        <v>1640</v>
      </c>
      <c r="N173">
        <v>20123</v>
      </c>
      <c r="O173" t="s">
        <v>3702</v>
      </c>
      <c r="P173" t="s">
        <v>3701</v>
      </c>
      <c r="Q173" t="s">
        <v>4635</v>
      </c>
    </row>
    <row r="174" spans="1:17" hidden="1" x14ac:dyDescent="0.25">
      <c r="A174">
        <v>222634</v>
      </c>
      <c r="B174">
        <v>833787</v>
      </c>
      <c r="C174" t="s">
        <v>4614</v>
      </c>
      <c r="D174" t="s">
        <v>233</v>
      </c>
      <c r="E174">
        <v>999842439</v>
      </c>
      <c r="F174" t="s">
        <v>1236</v>
      </c>
      <c r="G174" t="s">
        <v>1235</v>
      </c>
      <c r="H174" t="s">
        <v>225</v>
      </c>
      <c r="I174" t="s">
        <v>224</v>
      </c>
      <c r="J174" s="7">
        <v>535625</v>
      </c>
      <c r="K174" t="s">
        <v>229</v>
      </c>
      <c r="L174" t="s">
        <v>1234</v>
      </c>
      <c r="M174" t="s">
        <v>1233</v>
      </c>
      <c r="N174">
        <v>400012</v>
      </c>
      <c r="O174" t="s">
        <v>1232</v>
      </c>
      <c r="P174" t="s">
        <v>1231</v>
      </c>
      <c r="Q174" t="s">
        <v>4634</v>
      </c>
    </row>
    <row r="175" spans="1:17" hidden="1" x14ac:dyDescent="0.25">
      <c r="A175">
        <v>222634</v>
      </c>
      <c r="B175">
        <v>833787</v>
      </c>
      <c r="C175" t="s">
        <v>4614</v>
      </c>
      <c r="D175" t="s">
        <v>233</v>
      </c>
      <c r="E175">
        <v>918396874</v>
      </c>
      <c r="F175" t="s">
        <v>4633</v>
      </c>
      <c r="G175" t="s">
        <v>4632</v>
      </c>
      <c r="H175" t="s">
        <v>230</v>
      </c>
      <c r="I175" t="s">
        <v>224</v>
      </c>
      <c r="J175" s="7">
        <v>60000</v>
      </c>
      <c r="K175" t="s">
        <v>68</v>
      </c>
      <c r="L175" t="s">
        <v>4631</v>
      </c>
      <c r="M175" t="s">
        <v>730</v>
      </c>
      <c r="N175" t="s">
        <v>4630</v>
      </c>
      <c r="P175" t="s">
        <v>4629</v>
      </c>
      <c r="Q175" t="s">
        <v>4628</v>
      </c>
    </row>
    <row r="176" spans="1:17" hidden="1" x14ac:dyDescent="0.25">
      <c r="A176">
        <v>222634</v>
      </c>
      <c r="B176">
        <v>833787</v>
      </c>
      <c r="C176" t="s">
        <v>4614</v>
      </c>
      <c r="D176" t="s">
        <v>233</v>
      </c>
      <c r="E176">
        <v>936777307</v>
      </c>
      <c r="F176" t="s">
        <v>4627</v>
      </c>
      <c r="G176" t="s">
        <v>4627</v>
      </c>
      <c r="H176" t="s">
        <v>230</v>
      </c>
      <c r="I176" t="s">
        <v>224</v>
      </c>
      <c r="J176" s="7">
        <v>60000</v>
      </c>
      <c r="K176" t="s">
        <v>250</v>
      </c>
      <c r="L176" t="s">
        <v>4626</v>
      </c>
      <c r="M176" t="s">
        <v>1159</v>
      </c>
      <c r="N176" t="s">
        <v>4625</v>
      </c>
      <c r="P176" t="s">
        <v>4624</v>
      </c>
      <c r="Q176" t="s">
        <v>4623</v>
      </c>
    </row>
    <row r="177" spans="1:17" hidden="1" x14ac:dyDescent="0.25">
      <c r="A177">
        <v>222634</v>
      </c>
      <c r="B177">
        <v>833787</v>
      </c>
      <c r="C177" t="s">
        <v>4614</v>
      </c>
      <c r="D177" t="s">
        <v>233</v>
      </c>
      <c r="E177">
        <v>998852360</v>
      </c>
      <c r="F177" t="s">
        <v>2924</v>
      </c>
      <c r="G177" t="s">
        <v>3903</v>
      </c>
      <c r="H177" t="s">
        <v>230</v>
      </c>
      <c r="I177" t="s">
        <v>224</v>
      </c>
      <c r="J177" s="7">
        <v>69500</v>
      </c>
      <c r="K177" t="s">
        <v>245</v>
      </c>
      <c r="L177" t="s">
        <v>2923</v>
      </c>
      <c r="M177" t="s">
        <v>2922</v>
      </c>
      <c r="N177" t="s">
        <v>2921</v>
      </c>
      <c r="Q177" t="s">
        <v>4622</v>
      </c>
    </row>
    <row r="178" spans="1:17" hidden="1" x14ac:dyDescent="0.25">
      <c r="A178">
        <v>222634</v>
      </c>
      <c r="B178">
        <v>833787</v>
      </c>
      <c r="C178" t="s">
        <v>4614</v>
      </c>
      <c r="D178" t="s">
        <v>233</v>
      </c>
      <c r="E178">
        <v>996871135</v>
      </c>
      <c r="F178" t="s">
        <v>3170</v>
      </c>
      <c r="G178" t="s">
        <v>1776</v>
      </c>
      <c r="H178" t="s">
        <v>232</v>
      </c>
      <c r="I178" t="s">
        <v>224</v>
      </c>
      <c r="J178" s="7">
        <v>517500</v>
      </c>
      <c r="K178" t="s">
        <v>57</v>
      </c>
      <c r="L178" t="s">
        <v>4621</v>
      </c>
      <c r="M178" t="s">
        <v>1771</v>
      </c>
      <c r="N178">
        <v>33010</v>
      </c>
      <c r="O178" t="s">
        <v>3169</v>
      </c>
      <c r="P178" t="s">
        <v>3168</v>
      </c>
      <c r="Q178" t="s">
        <v>4620</v>
      </c>
    </row>
    <row r="179" spans="1:17" hidden="1" x14ac:dyDescent="0.25">
      <c r="A179">
        <v>222634</v>
      </c>
      <c r="B179">
        <v>833787</v>
      </c>
      <c r="C179" t="s">
        <v>4614</v>
      </c>
      <c r="D179" t="s">
        <v>233</v>
      </c>
      <c r="E179">
        <v>984178103</v>
      </c>
      <c r="F179" t="s">
        <v>2793</v>
      </c>
      <c r="G179" t="s">
        <v>4619</v>
      </c>
      <c r="H179" t="s">
        <v>230</v>
      </c>
      <c r="I179" t="s">
        <v>224</v>
      </c>
      <c r="J179" s="7">
        <v>612500</v>
      </c>
      <c r="K179" t="s">
        <v>249</v>
      </c>
      <c r="L179" t="s">
        <v>2792</v>
      </c>
      <c r="M179" t="s">
        <v>494</v>
      </c>
      <c r="N179">
        <v>1000</v>
      </c>
      <c r="O179" t="s">
        <v>2791</v>
      </c>
      <c r="P179" t="s">
        <v>2790</v>
      </c>
      <c r="Q179" t="s">
        <v>4618</v>
      </c>
    </row>
    <row r="180" spans="1:17" hidden="1" x14ac:dyDescent="0.25">
      <c r="A180">
        <v>222634</v>
      </c>
      <c r="B180">
        <v>833787</v>
      </c>
      <c r="C180" t="s">
        <v>4614</v>
      </c>
      <c r="D180" t="s">
        <v>233</v>
      </c>
      <c r="E180">
        <v>999986484</v>
      </c>
      <c r="F180" t="s">
        <v>4432</v>
      </c>
      <c r="G180" t="s">
        <v>624</v>
      </c>
      <c r="H180" t="s">
        <v>225</v>
      </c>
      <c r="I180" t="s">
        <v>224</v>
      </c>
      <c r="J180" s="7">
        <v>612655</v>
      </c>
      <c r="K180" t="s">
        <v>57</v>
      </c>
      <c r="L180" t="s">
        <v>4431</v>
      </c>
      <c r="M180" t="s">
        <v>492</v>
      </c>
      <c r="N180">
        <v>8290</v>
      </c>
      <c r="O180" t="s">
        <v>623</v>
      </c>
      <c r="P180" t="s">
        <v>622</v>
      </c>
      <c r="Q180" t="s">
        <v>4617</v>
      </c>
    </row>
    <row r="181" spans="1:17" hidden="1" x14ac:dyDescent="0.25">
      <c r="A181">
        <v>222634</v>
      </c>
      <c r="B181">
        <v>833787</v>
      </c>
      <c r="C181" t="s">
        <v>4614</v>
      </c>
      <c r="D181" t="s">
        <v>233</v>
      </c>
      <c r="E181">
        <v>999985514</v>
      </c>
      <c r="F181" t="s">
        <v>323</v>
      </c>
      <c r="G181" t="s">
        <v>322</v>
      </c>
      <c r="H181" t="s">
        <v>225</v>
      </c>
      <c r="I181" t="s">
        <v>224</v>
      </c>
      <c r="J181" s="7">
        <v>582332.5</v>
      </c>
      <c r="K181" t="s">
        <v>68</v>
      </c>
      <c r="L181" t="s">
        <v>321</v>
      </c>
      <c r="M181" t="s">
        <v>320</v>
      </c>
      <c r="N181" t="s">
        <v>319</v>
      </c>
      <c r="O181" t="s">
        <v>318</v>
      </c>
      <c r="P181" t="s">
        <v>317</v>
      </c>
      <c r="Q181" t="s">
        <v>4616</v>
      </c>
    </row>
    <row r="182" spans="1:17" hidden="1" x14ac:dyDescent="0.25">
      <c r="A182">
        <v>222634</v>
      </c>
      <c r="B182">
        <v>833787</v>
      </c>
      <c r="C182" t="s">
        <v>4614</v>
      </c>
      <c r="D182" t="s">
        <v>233</v>
      </c>
      <c r="E182">
        <v>997385041</v>
      </c>
      <c r="F182" t="s">
        <v>3392</v>
      </c>
      <c r="G182" t="s">
        <v>2186</v>
      </c>
      <c r="H182" t="s">
        <v>230</v>
      </c>
      <c r="I182" t="s">
        <v>224</v>
      </c>
      <c r="J182" s="7">
        <v>53750</v>
      </c>
      <c r="K182" t="s">
        <v>249</v>
      </c>
      <c r="L182" t="s">
        <v>3669</v>
      </c>
      <c r="M182" t="s">
        <v>248</v>
      </c>
      <c r="N182">
        <v>1030</v>
      </c>
      <c r="Q182" t="s">
        <v>4615</v>
      </c>
    </row>
    <row r="183" spans="1:17" hidden="1" x14ac:dyDescent="0.25">
      <c r="A183">
        <v>222634</v>
      </c>
      <c r="B183">
        <v>833787</v>
      </c>
      <c r="C183" t="s">
        <v>4614</v>
      </c>
      <c r="D183" t="s">
        <v>233</v>
      </c>
      <c r="E183">
        <v>999832351</v>
      </c>
      <c r="F183" t="s">
        <v>554</v>
      </c>
      <c r="G183" t="s">
        <v>553</v>
      </c>
      <c r="H183" t="s">
        <v>230</v>
      </c>
      <c r="I183" t="s">
        <v>224</v>
      </c>
      <c r="J183" s="7">
        <v>70695</v>
      </c>
      <c r="K183" t="s">
        <v>68</v>
      </c>
      <c r="L183" t="s">
        <v>552</v>
      </c>
      <c r="M183" t="s">
        <v>347</v>
      </c>
      <c r="N183" t="s">
        <v>551</v>
      </c>
      <c r="O183" t="s">
        <v>550</v>
      </c>
      <c r="Q183" t="s">
        <v>4613</v>
      </c>
    </row>
    <row r="184" spans="1:17" hidden="1" x14ac:dyDescent="0.25">
      <c r="A184">
        <v>222635</v>
      </c>
      <c r="B184">
        <v>833805</v>
      </c>
      <c r="C184" t="s">
        <v>4579</v>
      </c>
      <c r="D184" t="s">
        <v>233</v>
      </c>
      <c r="E184">
        <v>937433609</v>
      </c>
      <c r="F184" t="s">
        <v>4038</v>
      </c>
      <c r="G184" t="s">
        <v>2364</v>
      </c>
      <c r="H184" t="s">
        <v>230</v>
      </c>
      <c r="I184" t="s">
        <v>224</v>
      </c>
      <c r="J184" s="7">
        <v>160000</v>
      </c>
      <c r="K184" t="s">
        <v>229</v>
      </c>
      <c r="L184" t="s">
        <v>4037</v>
      </c>
      <c r="M184" t="s">
        <v>228</v>
      </c>
      <c r="N184">
        <v>60117</v>
      </c>
      <c r="Q184" t="s">
        <v>4612</v>
      </c>
    </row>
    <row r="185" spans="1:17" hidden="1" x14ac:dyDescent="0.25">
      <c r="A185">
        <v>222635</v>
      </c>
      <c r="B185">
        <v>833805</v>
      </c>
      <c r="C185" t="s">
        <v>4579</v>
      </c>
      <c r="D185" t="s">
        <v>233</v>
      </c>
      <c r="E185">
        <v>998222345</v>
      </c>
      <c r="F185" t="s">
        <v>2825</v>
      </c>
      <c r="G185" t="s">
        <v>2824</v>
      </c>
      <c r="H185" t="s">
        <v>254</v>
      </c>
      <c r="I185" t="s">
        <v>224</v>
      </c>
      <c r="J185" s="7">
        <v>224718.75</v>
      </c>
      <c r="K185" t="s">
        <v>35</v>
      </c>
      <c r="L185" t="s">
        <v>2823</v>
      </c>
      <c r="M185" t="s">
        <v>1575</v>
      </c>
      <c r="N185">
        <v>34170</v>
      </c>
      <c r="O185" t="s">
        <v>2822</v>
      </c>
      <c r="P185" t="s">
        <v>2821</v>
      </c>
      <c r="Q185" t="s">
        <v>4611</v>
      </c>
    </row>
    <row r="186" spans="1:17" hidden="1" x14ac:dyDescent="0.25">
      <c r="A186">
        <v>222635</v>
      </c>
      <c r="B186">
        <v>833805</v>
      </c>
      <c r="C186" t="s">
        <v>4579</v>
      </c>
      <c r="D186" t="s">
        <v>233</v>
      </c>
      <c r="E186">
        <v>998018645</v>
      </c>
      <c r="F186" t="s">
        <v>1737</v>
      </c>
      <c r="G186" t="s">
        <v>4610</v>
      </c>
      <c r="H186" t="s">
        <v>232</v>
      </c>
      <c r="I186" t="s">
        <v>224</v>
      </c>
      <c r="J186" s="7">
        <v>303750</v>
      </c>
      <c r="K186" t="s">
        <v>57</v>
      </c>
      <c r="L186" t="s">
        <v>1736</v>
      </c>
      <c r="M186" t="s">
        <v>649</v>
      </c>
      <c r="N186">
        <v>46988</v>
      </c>
      <c r="O186" t="s">
        <v>1735</v>
      </c>
      <c r="P186" t="s">
        <v>1734</v>
      </c>
      <c r="Q186" t="s">
        <v>4609</v>
      </c>
    </row>
    <row r="187" spans="1:17" hidden="1" x14ac:dyDescent="0.25">
      <c r="A187">
        <v>222635</v>
      </c>
      <c r="B187">
        <v>833805</v>
      </c>
      <c r="C187" t="s">
        <v>4579</v>
      </c>
      <c r="D187" t="s">
        <v>233</v>
      </c>
      <c r="E187">
        <v>998764381</v>
      </c>
      <c r="F187" t="s">
        <v>2184</v>
      </c>
      <c r="G187" t="s">
        <v>2183</v>
      </c>
      <c r="H187" t="s">
        <v>254</v>
      </c>
      <c r="I187" t="s">
        <v>224</v>
      </c>
      <c r="J187" s="7">
        <v>273250</v>
      </c>
      <c r="K187" t="s">
        <v>183</v>
      </c>
      <c r="L187" t="s">
        <v>2182</v>
      </c>
      <c r="M187" t="s">
        <v>2181</v>
      </c>
      <c r="N187">
        <v>1026</v>
      </c>
      <c r="O187" t="s">
        <v>2180</v>
      </c>
      <c r="Q187" t="s">
        <v>4608</v>
      </c>
    </row>
    <row r="188" spans="1:17" hidden="1" x14ac:dyDescent="0.25">
      <c r="A188">
        <v>222635</v>
      </c>
      <c r="B188">
        <v>833805</v>
      </c>
      <c r="C188" t="s">
        <v>4579</v>
      </c>
      <c r="D188" t="s">
        <v>233</v>
      </c>
      <c r="E188">
        <v>998802502</v>
      </c>
      <c r="F188" t="s">
        <v>965</v>
      </c>
      <c r="G188" t="s">
        <v>3912</v>
      </c>
      <c r="H188" t="s">
        <v>254</v>
      </c>
      <c r="I188" t="s">
        <v>224</v>
      </c>
      <c r="J188" s="7">
        <v>375000</v>
      </c>
      <c r="K188" t="s">
        <v>126</v>
      </c>
      <c r="L188" t="s">
        <v>964</v>
      </c>
      <c r="M188" t="s">
        <v>963</v>
      </c>
      <c r="N188">
        <v>57001</v>
      </c>
      <c r="O188" t="s">
        <v>962</v>
      </c>
      <c r="P188" t="s">
        <v>961</v>
      </c>
      <c r="Q188" t="s">
        <v>4607</v>
      </c>
    </row>
    <row r="189" spans="1:17" hidden="1" x14ac:dyDescent="0.25">
      <c r="A189">
        <v>222635</v>
      </c>
      <c r="B189">
        <v>833805</v>
      </c>
      <c r="C189" t="s">
        <v>4579</v>
      </c>
      <c r="D189" t="s">
        <v>233</v>
      </c>
      <c r="E189">
        <v>945090110</v>
      </c>
      <c r="F189" t="s">
        <v>4606</v>
      </c>
      <c r="G189" t="s">
        <v>2969</v>
      </c>
      <c r="H189" t="s">
        <v>230</v>
      </c>
      <c r="I189" t="s">
        <v>224</v>
      </c>
      <c r="J189" s="7">
        <v>400252.5</v>
      </c>
      <c r="K189" t="s">
        <v>223</v>
      </c>
      <c r="L189" t="s">
        <v>4605</v>
      </c>
      <c r="M189" t="s">
        <v>392</v>
      </c>
      <c r="N189">
        <v>131</v>
      </c>
      <c r="P189" t="s">
        <v>4604</v>
      </c>
      <c r="Q189" t="s">
        <v>4603</v>
      </c>
    </row>
    <row r="190" spans="1:17" hidden="1" x14ac:dyDescent="0.25">
      <c r="A190">
        <v>222635</v>
      </c>
      <c r="B190">
        <v>833805</v>
      </c>
      <c r="C190" t="s">
        <v>4579</v>
      </c>
      <c r="D190" t="s">
        <v>233</v>
      </c>
      <c r="E190">
        <v>929453516</v>
      </c>
      <c r="F190" t="s">
        <v>4602</v>
      </c>
      <c r="G190" t="s">
        <v>4601</v>
      </c>
      <c r="H190" t="s">
        <v>232</v>
      </c>
      <c r="I190" t="s">
        <v>224</v>
      </c>
      <c r="J190" s="7">
        <v>400937.5</v>
      </c>
      <c r="K190" t="s">
        <v>113</v>
      </c>
      <c r="L190" t="s">
        <v>4600</v>
      </c>
      <c r="M190" t="s">
        <v>717</v>
      </c>
      <c r="N190">
        <v>28217</v>
      </c>
      <c r="P190" t="s">
        <v>4599</v>
      </c>
      <c r="Q190" t="s">
        <v>4598</v>
      </c>
    </row>
    <row r="191" spans="1:17" hidden="1" x14ac:dyDescent="0.25">
      <c r="A191">
        <v>222635</v>
      </c>
      <c r="B191">
        <v>833805</v>
      </c>
      <c r="C191" t="s">
        <v>4579</v>
      </c>
      <c r="D191" t="s">
        <v>233</v>
      </c>
      <c r="E191">
        <v>999643007</v>
      </c>
      <c r="F191" t="s">
        <v>339</v>
      </c>
      <c r="G191" t="s">
        <v>338</v>
      </c>
      <c r="H191" t="s">
        <v>225</v>
      </c>
      <c r="I191" t="s">
        <v>224</v>
      </c>
      <c r="J191" s="7">
        <v>499375</v>
      </c>
      <c r="K191" t="s">
        <v>126</v>
      </c>
      <c r="L191" t="s">
        <v>337</v>
      </c>
      <c r="M191" t="s">
        <v>268</v>
      </c>
      <c r="N191">
        <v>10561</v>
      </c>
      <c r="O191" t="s">
        <v>336</v>
      </c>
      <c r="P191" t="s">
        <v>335</v>
      </c>
      <c r="Q191" t="s">
        <v>4597</v>
      </c>
    </row>
    <row r="192" spans="1:17" hidden="1" x14ac:dyDescent="0.25">
      <c r="A192">
        <v>222635</v>
      </c>
      <c r="B192">
        <v>833805</v>
      </c>
      <c r="C192" t="s">
        <v>4579</v>
      </c>
      <c r="D192" t="s">
        <v>233</v>
      </c>
      <c r="E192">
        <v>932760440</v>
      </c>
      <c r="F192" t="s">
        <v>539</v>
      </c>
      <c r="G192" t="s">
        <v>4562</v>
      </c>
      <c r="H192" t="s">
        <v>254</v>
      </c>
      <c r="I192" t="s">
        <v>224</v>
      </c>
      <c r="J192" s="7">
        <v>464627.5</v>
      </c>
      <c r="K192" t="s">
        <v>223</v>
      </c>
      <c r="L192" t="s">
        <v>4561</v>
      </c>
      <c r="M192" t="s">
        <v>505</v>
      </c>
      <c r="N192">
        <v>2150</v>
      </c>
      <c r="O192" t="s">
        <v>535</v>
      </c>
      <c r="P192" t="s">
        <v>1034</v>
      </c>
      <c r="Q192" t="s">
        <v>4596</v>
      </c>
    </row>
    <row r="193" spans="1:17" hidden="1" x14ac:dyDescent="0.25">
      <c r="A193">
        <v>222635</v>
      </c>
      <c r="B193">
        <v>833805</v>
      </c>
      <c r="C193" t="s">
        <v>4579</v>
      </c>
      <c r="D193" t="s">
        <v>233</v>
      </c>
      <c r="E193">
        <v>958304323</v>
      </c>
      <c r="F193" t="s">
        <v>3614</v>
      </c>
      <c r="G193" t="s">
        <v>3997</v>
      </c>
      <c r="H193" t="s">
        <v>254</v>
      </c>
      <c r="I193" t="s">
        <v>224</v>
      </c>
      <c r="J193" s="7">
        <v>300000</v>
      </c>
      <c r="K193" t="s">
        <v>465</v>
      </c>
      <c r="L193" t="s">
        <v>3613</v>
      </c>
      <c r="M193" t="s">
        <v>533</v>
      </c>
      <c r="N193">
        <v>1574</v>
      </c>
      <c r="P193" t="s">
        <v>3612</v>
      </c>
      <c r="Q193" t="s">
        <v>4595</v>
      </c>
    </row>
    <row r="194" spans="1:17" hidden="1" x14ac:dyDescent="0.25">
      <c r="A194">
        <v>222635</v>
      </c>
      <c r="B194">
        <v>833805</v>
      </c>
      <c r="C194" t="s">
        <v>4579</v>
      </c>
      <c r="D194" t="s">
        <v>233</v>
      </c>
      <c r="E194">
        <v>958942292</v>
      </c>
      <c r="F194" t="s">
        <v>1764</v>
      </c>
      <c r="G194" t="s">
        <v>1764</v>
      </c>
      <c r="H194" t="s">
        <v>232</v>
      </c>
      <c r="I194" t="s">
        <v>224</v>
      </c>
      <c r="J194" s="7">
        <v>350000</v>
      </c>
      <c r="K194" t="s">
        <v>274</v>
      </c>
      <c r="L194" t="s">
        <v>3995</v>
      </c>
      <c r="M194" t="s">
        <v>3994</v>
      </c>
      <c r="N194" t="s">
        <v>3993</v>
      </c>
      <c r="O194" t="s">
        <v>1763</v>
      </c>
      <c r="P194" t="s">
        <v>1762</v>
      </c>
      <c r="Q194" t="s">
        <v>4594</v>
      </c>
    </row>
    <row r="195" spans="1:17" hidden="1" x14ac:dyDescent="0.25">
      <c r="A195">
        <v>222635</v>
      </c>
      <c r="B195">
        <v>833805</v>
      </c>
      <c r="C195" t="s">
        <v>4579</v>
      </c>
      <c r="D195" t="s">
        <v>233</v>
      </c>
      <c r="E195">
        <v>999984059</v>
      </c>
      <c r="F195" t="s">
        <v>267</v>
      </c>
      <c r="G195" t="s">
        <v>266</v>
      </c>
      <c r="H195" t="s">
        <v>254</v>
      </c>
      <c r="I195" t="s">
        <v>224</v>
      </c>
      <c r="J195" s="7">
        <v>331000</v>
      </c>
      <c r="K195" t="s">
        <v>113</v>
      </c>
      <c r="L195" t="s">
        <v>265</v>
      </c>
      <c r="M195" t="s">
        <v>264</v>
      </c>
      <c r="N195">
        <v>80686</v>
      </c>
      <c r="O195" t="s">
        <v>263</v>
      </c>
      <c r="P195" t="s">
        <v>262</v>
      </c>
      <c r="Q195" t="s">
        <v>4593</v>
      </c>
    </row>
    <row r="196" spans="1:17" hidden="1" x14ac:dyDescent="0.25">
      <c r="A196">
        <v>222635</v>
      </c>
      <c r="B196">
        <v>833805</v>
      </c>
      <c r="C196" t="s">
        <v>4579</v>
      </c>
      <c r="D196" t="s">
        <v>233</v>
      </c>
      <c r="E196">
        <v>999580830</v>
      </c>
      <c r="F196" t="s">
        <v>1699</v>
      </c>
      <c r="G196" t="s">
        <v>1698</v>
      </c>
      <c r="H196" t="s">
        <v>232</v>
      </c>
      <c r="I196" t="s">
        <v>224</v>
      </c>
      <c r="J196" s="7">
        <v>302343.75</v>
      </c>
      <c r="K196" t="s">
        <v>274</v>
      </c>
      <c r="L196" t="s">
        <v>1697</v>
      </c>
      <c r="M196" t="s">
        <v>1696</v>
      </c>
      <c r="N196" t="s">
        <v>1695</v>
      </c>
      <c r="O196" t="s">
        <v>1694</v>
      </c>
      <c r="P196" t="s">
        <v>1693</v>
      </c>
      <c r="Q196" t="s">
        <v>4592</v>
      </c>
    </row>
    <row r="197" spans="1:17" hidden="1" x14ac:dyDescent="0.25">
      <c r="A197">
        <v>222635</v>
      </c>
      <c r="B197">
        <v>833805</v>
      </c>
      <c r="C197" t="s">
        <v>4579</v>
      </c>
      <c r="D197" t="s">
        <v>233</v>
      </c>
      <c r="E197">
        <v>951519755</v>
      </c>
      <c r="F197" t="s">
        <v>2851</v>
      </c>
      <c r="G197" t="s">
        <v>2850</v>
      </c>
      <c r="H197" t="s">
        <v>254</v>
      </c>
      <c r="I197" t="s">
        <v>224</v>
      </c>
      <c r="J197" s="7">
        <v>452500</v>
      </c>
      <c r="K197" t="s">
        <v>249</v>
      </c>
      <c r="L197" t="s">
        <v>2849</v>
      </c>
      <c r="M197" t="s">
        <v>248</v>
      </c>
      <c r="N197">
        <v>1110</v>
      </c>
      <c r="Q197" t="s">
        <v>4591</v>
      </c>
    </row>
    <row r="198" spans="1:17" hidden="1" x14ac:dyDescent="0.25">
      <c r="A198">
        <v>222635</v>
      </c>
      <c r="B198">
        <v>833805</v>
      </c>
      <c r="C198" t="s">
        <v>4579</v>
      </c>
      <c r="D198" t="s">
        <v>233</v>
      </c>
      <c r="E198">
        <v>996390985</v>
      </c>
      <c r="F198" t="s">
        <v>2920</v>
      </c>
      <c r="G198" t="s">
        <v>2920</v>
      </c>
      <c r="H198" t="s">
        <v>232</v>
      </c>
      <c r="I198" t="s">
        <v>224</v>
      </c>
      <c r="J198" s="7">
        <v>433252.5</v>
      </c>
      <c r="K198" t="s">
        <v>183</v>
      </c>
      <c r="L198" t="s">
        <v>1467</v>
      </c>
      <c r="M198" t="s">
        <v>765</v>
      </c>
      <c r="N198">
        <v>1015</v>
      </c>
      <c r="O198" t="s">
        <v>2919</v>
      </c>
      <c r="P198" t="s">
        <v>2918</v>
      </c>
      <c r="Q198" t="s">
        <v>4590</v>
      </c>
    </row>
    <row r="199" spans="1:17" hidden="1" x14ac:dyDescent="0.25">
      <c r="A199">
        <v>222635</v>
      </c>
      <c r="B199">
        <v>833805</v>
      </c>
      <c r="C199" t="s">
        <v>4579</v>
      </c>
      <c r="D199" t="s">
        <v>226</v>
      </c>
      <c r="E199">
        <v>999809265</v>
      </c>
      <c r="F199" t="s">
        <v>801</v>
      </c>
      <c r="G199" t="s">
        <v>1525</v>
      </c>
      <c r="H199" t="s">
        <v>232</v>
      </c>
      <c r="I199" t="s">
        <v>224</v>
      </c>
      <c r="J199" s="7">
        <v>636625</v>
      </c>
      <c r="K199" t="s">
        <v>46</v>
      </c>
      <c r="L199" t="s">
        <v>799</v>
      </c>
      <c r="M199" t="s">
        <v>798</v>
      </c>
      <c r="N199">
        <v>31402</v>
      </c>
      <c r="O199" t="s">
        <v>797</v>
      </c>
      <c r="P199" t="s">
        <v>796</v>
      </c>
      <c r="Q199" t="s">
        <v>4589</v>
      </c>
    </row>
    <row r="200" spans="1:17" hidden="1" x14ac:dyDescent="0.25">
      <c r="A200">
        <v>222635</v>
      </c>
      <c r="B200">
        <v>833805</v>
      </c>
      <c r="C200" t="s">
        <v>4579</v>
      </c>
      <c r="D200" t="s">
        <v>233</v>
      </c>
      <c r="E200">
        <v>984400330</v>
      </c>
      <c r="F200" t="s">
        <v>2377</v>
      </c>
      <c r="G200" t="s">
        <v>3967</v>
      </c>
      <c r="H200" t="s">
        <v>230</v>
      </c>
      <c r="I200" t="s">
        <v>224</v>
      </c>
      <c r="J200" s="7">
        <v>267625</v>
      </c>
      <c r="K200" t="s">
        <v>274</v>
      </c>
      <c r="L200" t="s">
        <v>2375</v>
      </c>
      <c r="M200" t="s">
        <v>272</v>
      </c>
      <c r="N200" t="s">
        <v>2374</v>
      </c>
      <c r="O200" t="s">
        <v>2373</v>
      </c>
      <c r="P200" t="s">
        <v>2372</v>
      </c>
      <c r="Q200" t="s">
        <v>4588</v>
      </c>
    </row>
    <row r="201" spans="1:17" hidden="1" x14ac:dyDescent="0.25">
      <c r="A201">
        <v>222635</v>
      </c>
      <c r="B201">
        <v>833805</v>
      </c>
      <c r="C201" t="s">
        <v>4579</v>
      </c>
      <c r="D201" t="s">
        <v>233</v>
      </c>
      <c r="E201">
        <v>913558417</v>
      </c>
      <c r="F201" t="s">
        <v>4587</v>
      </c>
      <c r="G201" t="s">
        <v>4586</v>
      </c>
      <c r="H201" t="s">
        <v>232</v>
      </c>
      <c r="I201" t="s">
        <v>224</v>
      </c>
      <c r="J201" s="7">
        <v>159625</v>
      </c>
      <c r="K201" t="s">
        <v>126</v>
      </c>
      <c r="L201" t="s">
        <v>4585</v>
      </c>
      <c r="M201" t="s">
        <v>4584</v>
      </c>
      <c r="N201">
        <v>73200</v>
      </c>
      <c r="P201" t="s">
        <v>4583</v>
      </c>
      <c r="Q201" t="s">
        <v>4582</v>
      </c>
    </row>
    <row r="202" spans="1:17" hidden="1" x14ac:dyDescent="0.25">
      <c r="A202">
        <v>222635</v>
      </c>
      <c r="B202">
        <v>833805</v>
      </c>
      <c r="C202" t="s">
        <v>4579</v>
      </c>
      <c r="D202" t="s">
        <v>233</v>
      </c>
      <c r="E202">
        <v>999583255</v>
      </c>
      <c r="F202" t="s">
        <v>2855</v>
      </c>
      <c r="G202" t="s">
        <v>4581</v>
      </c>
      <c r="H202" t="s">
        <v>232</v>
      </c>
      <c r="I202" t="s">
        <v>224</v>
      </c>
      <c r="J202" s="7">
        <v>297500</v>
      </c>
      <c r="K202" t="s">
        <v>35</v>
      </c>
      <c r="L202" t="s">
        <v>2854</v>
      </c>
      <c r="M202" t="s">
        <v>308</v>
      </c>
      <c r="N202">
        <v>141</v>
      </c>
      <c r="O202" t="s">
        <v>2853</v>
      </c>
      <c r="P202" t="s">
        <v>2852</v>
      </c>
      <c r="Q202" t="s">
        <v>4580</v>
      </c>
    </row>
    <row r="203" spans="1:17" hidden="1" x14ac:dyDescent="0.25">
      <c r="A203">
        <v>222635</v>
      </c>
      <c r="B203">
        <v>833805</v>
      </c>
      <c r="C203" t="s">
        <v>4579</v>
      </c>
      <c r="D203" t="s">
        <v>233</v>
      </c>
      <c r="E203">
        <v>999611385</v>
      </c>
      <c r="F203" t="s">
        <v>2397</v>
      </c>
      <c r="G203" t="s">
        <v>2396</v>
      </c>
      <c r="H203" t="s">
        <v>230</v>
      </c>
      <c r="I203" t="s">
        <v>224</v>
      </c>
      <c r="J203" s="7">
        <v>367500</v>
      </c>
      <c r="K203" t="s">
        <v>126</v>
      </c>
      <c r="L203" t="s">
        <v>2395</v>
      </c>
      <c r="M203" t="s">
        <v>2394</v>
      </c>
      <c r="N203">
        <v>15500</v>
      </c>
      <c r="O203" t="s">
        <v>2393</v>
      </c>
      <c r="P203" t="s">
        <v>2392</v>
      </c>
      <c r="Q203" t="s">
        <v>4578</v>
      </c>
    </row>
    <row r="204" spans="1:17" hidden="1" x14ac:dyDescent="0.25">
      <c r="A204">
        <v>222648</v>
      </c>
      <c r="B204">
        <v>833704</v>
      </c>
      <c r="C204" t="s">
        <v>4543</v>
      </c>
      <c r="D204" t="s">
        <v>233</v>
      </c>
      <c r="E204">
        <v>959680462</v>
      </c>
      <c r="F204" t="s">
        <v>3323</v>
      </c>
      <c r="G204" t="s">
        <v>4577</v>
      </c>
      <c r="H204" t="s">
        <v>230</v>
      </c>
      <c r="I204" t="s">
        <v>224</v>
      </c>
      <c r="J204" s="7">
        <v>160662.5</v>
      </c>
      <c r="K204" t="s">
        <v>245</v>
      </c>
      <c r="L204" t="s">
        <v>3322</v>
      </c>
      <c r="M204" t="s">
        <v>1674</v>
      </c>
      <c r="N204" t="s">
        <v>3321</v>
      </c>
      <c r="Q204" t="s">
        <v>4576</v>
      </c>
    </row>
    <row r="205" spans="1:17" hidden="1" x14ac:dyDescent="0.25">
      <c r="A205">
        <v>222648</v>
      </c>
      <c r="B205">
        <v>833704</v>
      </c>
      <c r="C205" t="s">
        <v>4543</v>
      </c>
      <c r="D205" t="s">
        <v>233</v>
      </c>
      <c r="E205">
        <v>905286451</v>
      </c>
      <c r="F205" t="s">
        <v>4575</v>
      </c>
      <c r="G205" t="s">
        <v>4574</v>
      </c>
      <c r="H205" t="s">
        <v>232</v>
      </c>
      <c r="I205" t="s">
        <v>224</v>
      </c>
      <c r="J205" s="7">
        <v>166812.5</v>
      </c>
      <c r="K205" t="s">
        <v>183</v>
      </c>
      <c r="L205" t="s">
        <v>4573</v>
      </c>
      <c r="M205" t="s">
        <v>2187</v>
      </c>
      <c r="N205">
        <v>6300</v>
      </c>
      <c r="P205" t="s">
        <v>4572</v>
      </c>
      <c r="Q205" t="s">
        <v>4571</v>
      </c>
    </row>
    <row r="206" spans="1:17" hidden="1" x14ac:dyDescent="0.25">
      <c r="A206">
        <v>222648</v>
      </c>
      <c r="B206">
        <v>833704</v>
      </c>
      <c r="C206" t="s">
        <v>4543</v>
      </c>
      <c r="D206" t="s">
        <v>233</v>
      </c>
      <c r="E206">
        <v>999984156</v>
      </c>
      <c r="F206" t="s">
        <v>632</v>
      </c>
      <c r="G206" t="s">
        <v>631</v>
      </c>
      <c r="H206" t="s">
        <v>225</v>
      </c>
      <c r="I206" t="s">
        <v>224</v>
      </c>
      <c r="J206" s="7">
        <v>735971.25</v>
      </c>
      <c r="K206" t="s">
        <v>68</v>
      </c>
      <c r="L206" t="s">
        <v>630</v>
      </c>
      <c r="M206" t="s">
        <v>585</v>
      </c>
      <c r="N206" t="s">
        <v>629</v>
      </c>
      <c r="O206" t="s">
        <v>628</v>
      </c>
      <c r="P206" t="s">
        <v>627</v>
      </c>
      <c r="Q206" t="s">
        <v>4570</v>
      </c>
    </row>
    <row r="207" spans="1:17" hidden="1" x14ac:dyDescent="0.25">
      <c r="A207">
        <v>222648</v>
      </c>
      <c r="B207">
        <v>833704</v>
      </c>
      <c r="C207" t="s">
        <v>4543</v>
      </c>
      <c r="D207" t="s">
        <v>226</v>
      </c>
      <c r="E207">
        <v>933094508</v>
      </c>
      <c r="F207" t="s">
        <v>3071</v>
      </c>
      <c r="G207" t="s">
        <v>2970</v>
      </c>
      <c r="H207" t="s">
        <v>232</v>
      </c>
      <c r="I207" t="s">
        <v>224</v>
      </c>
      <c r="J207" s="7">
        <v>1327200</v>
      </c>
      <c r="K207" t="s">
        <v>113</v>
      </c>
      <c r="L207" t="s">
        <v>3069</v>
      </c>
      <c r="M207" t="s">
        <v>441</v>
      </c>
      <c r="N207">
        <v>10969</v>
      </c>
      <c r="O207" t="s">
        <v>3068</v>
      </c>
      <c r="P207" t="s">
        <v>3067</v>
      </c>
      <c r="Q207" t="s">
        <v>4569</v>
      </c>
    </row>
    <row r="208" spans="1:17" hidden="1" x14ac:dyDescent="0.25">
      <c r="A208">
        <v>222648</v>
      </c>
      <c r="B208">
        <v>833704</v>
      </c>
      <c r="C208" t="s">
        <v>4543</v>
      </c>
      <c r="D208" t="s">
        <v>233</v>
      </c>
      <c r="E208">
        <v>909169458</v>
      </c>
      <c r="F208" t="s">
        <v>4568</v>
      </c>
      <c r="G208" t="s">
        <v>4567</v>
      </c>
      <c r="H208" t="s">
        <v>232</v>
      </c>
      <c r="I208" t="s">
        <v>224</v>
      </c>
      <c r="J208" s="7">
        <v>435500</v>
      </c>
      <c r="K208" t="s">
        <v>285</v>
      </c>
      <c r="L208" t="s">
        <v>3598</v>
      </c>
      <c r="M208" t="s">
        <v>1531</v>
      </c>
      <c r="Q208" t="s">
        <v>4566</v>
      </c>
    </row>
    <row r="209" spans="1:17" hidden="1" x14ac:dyDescent="0.25">
      <c r="A209">
        <v>222648</v>
      </c>
      <c r="B209">
        <v>833704</v>
      </c>
      <c r="C209" t="s">
        <v>4543</v>
      </c>
      <c r="D209" t="s">
        <v>233</v>
      </c>
      <c r="E209">
        <v>999988909</v>
      </c>
      <c r="F209" t="s">
        <v>593</v>
      </c>
      <c r="G209" t="s">
        <v>4565</v>
      </c>
      <c r="H209" t="s">
        <v>254</v>
      </c>
      <c r="I209" t="s">
        <v>224</v>
      </c>
      <c r="J209" s="7">
        <v>498133.75</v>
      </c>
      <c r="K209" t="s">
        <v>245</v>
      </c>
      <c r="L209" t="s">
        <v>591</v>
      </c>
      <c r="M209" t="s">
        <v>346</v>
      </c>
      <c r="N209" t="s">
        <v>590</v>
      </c>
      <c r="O209" t="s">
        <v>589</v>
      </c>
      <c r="P209" t="s">
        <v>588</v>
      </c>
      <c r="Q209" t="s">
        <v>4564</v>
      </c>
    </row>
    <row r="210" spans="1:17" hidden="1" x14ac:dyDescent="0.25">
      <c r="A210">
        <v>222648</v>
      </c>
      <c r="B210">
        <v>833704</v>
      </c>
      <c r="C210" t="s">
        <v>4543</v>
      </c>
      <c r="D210" t="s">
        <v>233</v>
      </c>
      <c r="E210">
        <v>932760440</v>
      </c>
      <c r="F210" t="s">
        <v>539</v>
      </c>
      <c r="G210" t="s">
        <v>4562</v>
      </c>
      <c r="H210" t="s">
        <v>254</v>
      </c>
      <c r="I210" t="s">
        <v>224</v>
      </c>
      <c r="J210" s="7">
        <v>511521.25</v>
      </c>
      <c r="K210" t="s">
        <v>223</v>
      </c>
      <c r="L210" t="s">
        <v>4561</v>
      </c>
      <c r="M210" t="s">
        <v>505</v>
      </c>
      <c r="N210">
        <v>2150</v>
      </c>
      <c r="O210" t="s">
        <v>535</v>
      </c>
      <c r="P210" t="s">
        <v>1034</v>
      </c>
      <c r="Q210" t="s">
        <v>4560</v>
      </c>
    </row>
    <row r="211" spans="1:17" hidden="1" x14ac:dyDescent="0.25">
      <c r="A211">
        <v>222648</v>
      </c>
      <c r="B211">
        <v>833704</v>
      </c>
      <c r="C211" t="s">
        <v>4543</v>
      </c>
      <c r="D211" t="s">
        <v>233</v>
      </c>
      <c r="E211">
        <v>999984059</v>
      </c>
      <c r="F211" t="s">
        <v>267</v>
      </c>
      <c r="G211" t="s">
        <v>266</v>
      </c>
      <c r="H211" t="s">
        <v>254</v>
      </c>
      <c r="I211" t="s">
        <v>224</v>
      </c>
      <c r="J211" s="7">
        <v>665351.25</v>
      </c>
      <c r="K211" t="s">
        <v>113</v>
      </c>
      <c r="L211" t="s">
        <v>265</v>
      </c>
      <c r="M211" t="s">
        <v>264</v>
      </c>
      <c r="N211">
        <v>80686</v>
      </c>
      <c r="O211" t="s">
        <v>263</v>
      </c>
      <c r="P211" t="s">
        <v>262</v>
      </c>
      <c r="Q211" t="s">
        <v>4559</v>
      </c>
    </row>
    <row r="212" spans="1:17" hidden="1" x14ac:dyDescent="0.25">
      <c r="A212">
        <v>222648</v>
      </c>
      <c r="B212">
        <v>833704</v>
      </c>
      <c r="C212" t="s">
        <v>4543</v>
      </c>
      <c r="D212" t="s">
        <v>233</v>
      </c>
      <c r="E212">
        <v>932548592</v>
      </c>
      <c r="F212" t="s">
        <v>3940</v>
      </c>
      <c r="G212" t="s">
        <v>3939</v>
      </c>
      <c r="H212" t="s">
        <v>230</v>
      </c>
      <c r="I212" t="s">
        <v>224</v>
      </c>
      <c r="J212" s="7">
        <v>48625</v>
      </c>
      <c r="K212" t="s">
        <v>450</v>
      </c>
      <c r="L212" t="s">
        <v>3938</v>
      </c>
      <c r="M212" t="s">
        <v>449</v>
      </c>
      <c r="N212">
        <v>3116</v>
      </c>
      <c r="Q212" t="s">
        <v>4558</v>
      </c>
    </row>
    <row r="213" spans="1:17" hidden="1" x14ac:dyDescent="0.25">
      <c r="A213">
        <v>222648</v>
      </c>
      <c r="B213">
        <v>833704</v>
      </c>
      <c r="C213" t="s">
        <v>4543</v>
      </c>
      <c r="D213" t="s">
        <v>233</v>
      </c>
      <c r="E213">
        <v>999978239</v>
      </c>
      <c r="F213" t="s">
        <v>864</v>
      </c>
      <c r="G213" t="s">
        <v>4067</v>
      </c>
      <c r="H213" t="s">
        <v>254</v>
      </c>
      <c r="I213" t="s">
        <v>224</v>
      </c>
      <c r="J213" s="7">
        <v>677200</v>
      </c>
      <c r="K213" t="s">
        <v>126</v>
      </c>
      <c r="L213" t="s">
        <v>862</v>
      </c>
      <c r="M213" t="s">
        <v>861</v>
      </c>
      <c r="N213">
        <v>15341</v>
      </c>
      <c r="O213" t="s">
        <v>860</v>
      </c>
      <c r="P213" t="s">
        <v>859</v>
      </c>
      <c r="Q213" t="s">
        <v>4557</v>
      </c>
    </row>
    <row r="214" spans="1:17" hidden="1" x14ac:dyDescent="0.25">
      <c r="A214">
        <v>222648</v>
      </c>
      <c r="B214">
        <v>833704</v>
      </c>
      <c r="C214" t="s">
        <v>4543</v>
      </c>
      <c r="D214" t="s">
        <v>233</v>
      </c>
      <c r="E214">
        <v>974262472</v>
      </c>
      <c r="F214" t="s">
        <v>4367</v>
      </c>
      <c r="G214" t="s">
        <v>4366</v>
      </c>
      <c r="H214" t="s">
        <v>230</v>
      </c>
      <c r="I214" t="s">
        <v>224</v>
      </c>
      <c r="J214" s="7">
        <v>108937.5</v>
      </c>
      <c r="K214" t="s">
        <v>126</v>
      </c>
      <c r="L214" t="s">
        <v>3252</v>
      </c>
      <c r="M214" t="s">
        <v>956</v>
      </c>
      <c r="N214" t="s">
        <v>3251</v>
      </c>
      <c r="O214" t="s">
        <v>3250</v>
      </c>
      <c r="Q214" t="s">
        <v>4556</v>
      </c>
    </row>
    <row r="215" spans="1:17" hidden="1" x14ac:dyDescent="0.25">
      <c r="A215">
        <v>222648</v>
      </c>
      <c r="B215">
        <v>833704</v>
      </c>
      <c r="C215" t="s">
        <v>4543</v>
      </c>
      <c r="D215" t="s">
        <v>233</v>
      </c>
      <c r="E215">
        <v>968727943</v>
      </c>
      <c r="F215" t="s">
        <v>1657</v>
      </c>
      <c r="G215" t="s">
        <v>1656</v>
      </c>
      <c r="H215" t="s">
        <v>254</v>
      </c>
      <c r="I215" t="s">
        <v>224</v>
      </c>
      <c r="J215" s="7">
        <v>118443.75</v>
      </c>
      <c r="K215" t="s">
        <v>450</v>
      </c>
      <c r="L215" t="s">
        <v>1655</v>
      </c>
      <c r="M215" t="s">
        <v>449</v>
      </c>
      <c r="N215">
        <v>1403</v>
      </c>
      <c r="O215" t="s">
        <v>1654</v>
      </c>
      <c r="Q215" t="s">
        <v>4555</v>
      </c>
    </row>
    <row r="216" spans="1:17" hidden="1" x14ac:dyDescent="0.25">
      <c r="A216">
        <v>222648</v>
      </c>
      <c r="B216">
        <v>833704</v>
      </c>
      <c r="C216" t="s">
        <v>4543</v>
      </c>
      <c r="D216" t="s">
        <v>233</v>
      </c>
      <c r="E216">
        <v>994857900</v>
      </c>
      <c r="F216" t="s">
        <v>3151</v>
      </c>
      <c r="G216" t="s">
        <v>4554</v>
      </c>
      <c r="H216" t="s">
        <v>232</v>
      </c>
      <c r="I216" t="s">
        <v>224</v>
      </c>
      <c r="J216" s="7">
        <v>111125</v>
      </c>
      <c r="K216" t="s">
        <v>126</v>
      </c>
      <c r="L216" t="s">
        <v>3150</v>
      </c>
      <c r="M216" t="s">
        <v>1410</v>
      </c>
      <c r="N216">
        <v>18538</v>
      </c>
      <c r="O216" t="s">
        <v>3149</v>
      </c>
      <c r="Q216" t="s">
        <v>4553</v>
      </c>
    </row>
    <row r="217" spans="1:17" hidden="1" x14ac:dyDescent="0.25">
      <c r="A217">
        <v>222648</v>
      </c>
      <c r="B217">
        <v>833704</v>
      </c>
      <c r="C217" t="s">
        <v>4543</v>
      </c>
      <c r="D217" t="s">
        <v>233</v>
      </c>
      <c r="E217">
        <v>957512415</v>
      </c>
      <c r="F217" t="s">
        <v>3016</v>
      </c>
      <c r="G217" t="s">
        <v>3609</v>
      </c>
      <c r="H217" t="s">
        <v>232</v>
      </c>
      <c r="I217" t="s">
        <v>224</v>
      </c>
      <c r="J217" s="7">
        <v>168000</v>
      </c>
      <c r="K217" t="s">
        <v>447</v>
      </c>
      <c r="L217" t="s">
        <v>3014</v>
      </c>
      <c r="M217" t="s">
        <v>1364</v>
      </c>
      <c r="N217">
        <v>5404</v>
      </c>
      <c r="O217" t="s">
        <v>3013</v>
      </c>
      <c r="P217" t="s">
        <v>3012</v>
      </c>
      <c r="Q217" t="s">
        <v>4552</v>
      </c>
    </row>
    <row r="218" spans="1:17" hidden="1" x14ac:dyDescent="0.25">
      <c r="A218">
        <v>222648</v>
      </c>
      <c r="B218">
        <v>833704</v>
      </c>
      <c r="C218" t="s">
        <v>4543</v>
      </c>
      <c r="D218" t="s">
        <v>233</v>
      </c>
      <c r="E218">
        <v>998240969</v>
      </c>
      <c r="F218" t="s">
        <v>2422</v>
      </c>
      <c r="G218" t="s">
        <v>2814</v>
      </c>
      <c r="H218" t="s">
        <v>230</v>
      </c>
      <c r="I218" t="s">
        <v>224</v>
      </c>
      <c r="J218" s="7">
        <v>77687.5</v>
      </c>
      <c r="K218" t="s">
        <v>245</v>
      </c>
      <c r="L218" t="s">
        <v>2420</v>
      </c>
      <c r="M218" t="s">
        <v>2419</v>
      </c>
      <c r="N218" t="s">
        <v>2418</v>
      </c>
      <c r="O218" t="s">
        <v>2417</v>
      </c>
      <c r="Q218" t="s">
        <v>4551</v>
      </c>
    </row>
    <row r="219" spans="1:17" hidden="1" x14ac:dyDescent="0.25">
      <c r="A219">
        <v>222648</v>
      </c>
      <c r="B219">
        <v>833704</v>
      </c>
      <c r="C219" t="s">
        <v>4543</v>
      </c>
      <c r="D219" t="s">
        <v>233</v>
      </c>
      <c r="E219">
        <v>942467521</v>
      </c>
      <c r="F219" t="s">
        <v>4550</v>
      </c>
      <c r="G219" t="s">
        <v>4549</v>
      </c>
      <c r="H219" t="s">
        <v>232</v>
      </c>
      <c r="I219" t="s">
        <v>224</v>
      </c>
      <c r="J219" s="7">
        <v>290500</v>
      </c>
      <c r="K219" t="s">
        <v>113</v>
      </c>
      <c r="L219" t="s">
        <v>4548</v>
      </c>
      <c r="M219" t="s">
        <v>2350</v>
      </c>
      <c r="N219">
        <v>24118</v>
      </c>
      <c r="P219" t="s">
        <v>4547</v>
      </c>
      <c r="Q219" t="s">
        <v>4546</v>
      </c>
    </row>
    <row r="220" spans="1:17" hidden="1" x14ac:dyDescent="0.25">
      <c r="A220">
        <v>222648</v>
      </c>
      <c r="B220">
        <v>833704</v>
      </c>
      <c r="C220" t="s">
        <v>4543</v>
      </c>
      <c r="D220" t="s">
        <v>233</v>
      </c>
      <c r="E220">
        <v>999977851</v>
      </c>
      <c r="F220" t="s">
        <v>378</v>
      </c>
      <c r="G220" t="s">
        <v>377</v>
      </c>
      <c r="H220" t="s">
        <v>225</v>
      </c>
      <c r="I220" t="s">
        <v>224</v>
      </c>
      <c r="J220" s="7">
        <v>488958.75</v>
      </c>
      <c r="K220" t="s">
        <v>332</v>
      </c>
      <c r="L220" t="s">
        <v>376</v>
      </c>
      <c r="M220" t="s">
        <v>375</v>
      </c>
      <c r="N220">
        <v>7491</v>
      </c>
      <c r="O220" t="s">
        <v>374</v>
      </c>
      <c r="P220" t="s">
        <v>373</v>
      </c>
      <c r="Q220" t="s">
        <v>4545</v>
      </c>
    </row>
    <row r="221" spans="1:17" hidden="1" x14ac:dyDescent="0.25">
      <c r="A221">
        <v>222648</v>
      </c>
      <c r="B221">
        <v>833704</v>
      </c>
      <c r="C221" t="s">
        <v>4543</v>
      </c>
      <c r="D221" t="s">
        <v>233</v>
      </c>
      <c r="E221">
        <v>999887835</v>
      </c>
      <c r="F221" t="s">
        <v>2519</v>
      </c>
      <c r="G221" t="s">
        <v>2518</v>
      </c>
      <c r="H221" t="s">
        <v>225</v>
      </c>
      <c r="I221" t="s">
        <v>224</v>
      </c>
      <c r="J221" s="7">
        <v>314687.5</v>
      </c>
      <c r="K221" t="s">
        <v>95</v>
      </c>
      <c r="L221" t="s">
        <v>2517</v>
      </c>
      <c r="M221" t="s">
        <v>443</v>
      </c>
      <c r="N221" t="s">
        <v>2516</v>
      </c>
      <c r="O221" t="s">
        <v>2515</v>
      </c>
      <c r="P221" t="s">
        <v>2514</v>
      </c>
      <c r="Q221" t="s">
        <v>4544</v>
      </c>
    </row>
    <row r="222" spans="1:17" hidden="1" x14ac:dyDescent="0.25">
      <c r="A222">
        <v>222648</v>
      </c>
      <c r="B222">
        <v>833704</v>
      </c>
      <c r="C222" t="s">
        <v>4543</v>
      </c>
      <c r="D222" t="s">
        <v>233</v>
      </c>
      <c r="E222">
        <v>999832351</v>
      </c>
      <c r="F222" t="s">
        <v>554</v>
      </c>
      <c r="G222" t="s">
        <v>553</v>
      </c>
      <c r="H222" t="s">
        <v>230</v>
      </c>
      <c r="I222" t="s">
        <v>224</v>
      </c>
      <c r="J222" s="7">
        <v>79410</v>
      </c>
      <c r="K222" t="s">
        <v>68</v>
      </c>
      <c r="L222" t="s">
        <v>552</v>
      </c>
      <c r="M222" t="s">
        <v>347</v>
      </c>
      <c r="N222" t="s">
        <v>551</v>
      </c>
      <c r="O222" t="s">
        <v>550</v>
      </c>
      <c r="Q222" t="s">
        <v>4542</v>
      </c>
    </row>
    <row r="223" spans="1:17" hidden="1" x14ac:dyDescent="0.25">
      <c r="A223">
        <v>223128</v>
      </c>
      <c r="B223">
        <v>833870</v>
      </c>
      <c r="C223" t="s">
        <v>4495</v>
      </c>
      <c r="D223" t="s">
        <v>233</v>
      </c>
      <c r="E223">
        <v>905245420</v>
      </c>
      <c r="F223" t="s">
        <v>4541</v>
      </c>
      <c r="G223" t="s">
        <v>4540</v>
      </c>
      <c r="H223" t="s">
        <v>232</v>
      </c>
      <c r="I223" t="s">
        <v>224</v>
      </c>
      <c r="J223" s="7">
        <v>90312.5</v>
      </c>
      <c r="K223" t="s">
        <v>497</v>
      </c>
      <c r="L223" t="s">
        <v>4539</v>
      </c>
      <c r="M223" t="s">
        <v>498</v>
      </c>
      <c r="N223">
        <v>12611</v>
      </c>
      <c r="P223" t="s">
        <v>4538</v>
      </c>
      <c r="Q223" t="s">
        <v>4537</v>
      </c>
    </row>
    <row r="224" spans="1:17" hidden="1" x14ac:dyDescent="0.25">
      <c r="A224">
        <v>223128</v>
      </c>
      <c r="B224">
        <v>833870</v>
      </c>
      <c r="C224" t="s">
        <v>4495</v>
      </c>
      <c r="D224" t="s">
        <v>233</v>
      </c>
      <c r="E224">
        <v>999862033</v>
      </c>
      <c r="F224" t="s">
        <v>1179</v>
      </c>
      <c r="G224" t="s">
        <v>4148</v>
      </c>
      <c r="H224" t="s">
        <v>225</v>
      </c>
      <c r="I224" t="s">
        <v>224</v>
      </c>
      <c r="J224" s="7">
        <v>173437.5</v>
      </c>
      <c r="K224" t="s">
        <v>68</v>
      </c>
      <c r="L224" t="s">
        <v>1178</v>
      </c>
      <c r="M224" t="s">
        <v>1177</v>
      </c>
      <c r="N224" t="s">
        <v>1176</v>
      </c>
      <c r="O224" t="s">
        <v>1175</v>
      </c>
      <c r="P224" t="s">
        <v>1174</v>
      </c>
      <c r="Q224" t="s">
        <v>4536</v>
      </c>
    </row>
    <row r="225" spans="1:17" hidden="1" x14ac:dyDescent="0.25">
      <c r="A225">
        <v>223128</v>
      </c>
      <c r="B225">
        <v>833870</v>
      </c>
      <c r="C225" t="s">
        <v>4495</v>
      </c>
      <c r="D225" t="s">
        <v>233</v>
      </c>
      <c r="E225">
        <v>997622788</v>
      </c>
      <c r="F225" t="s">
        <v>3085</v>
      </c>
      <c r="G225" t="s">
        <v>3084</v>
      </c>
      <c r="H225" t="s">
        <v>254</v>
      </c>
      <c r="I225" t="s">
        <v>224</v>
      </c>
      <c r="J225" s="7">
        <v>210917.5</v>
      </c>
      <c r="K225" t="s">
        <v>12</v>
      </c>
      <c r="L225" t="s">
        <v>3083</v>
      </c>
      <c r="M225" t="s">
        <v>243</v>
      </c>
      <c r="N225">
        <v>1010</v>
      </c>
      <c r="O225" t="s">
        <v>3082</v>
      </c>
      <c r="Q225" t="s">
        <v>4535</v>
      </c>
    </row>
    <row r="226" spans="1:17" hidden="1" x14ac:dyDescent="0.25">
      <c r="A226">
        <v>223128</v>
      </c>
      <c r="B226">
        <v>833870</v>
      </c>
      <c r="C226" t="s">
        <v>4495</v>
      </c>
      <c r="D226" t="s">
        <v>233</v>
      </c>
      <c r="E226">
        <v>999902870</v>
      </c>
      <c r="F226" t="s">
        <v>773</v>
      </c>
      <c r="G226" t="s">
        <v>772</v>
      </c>
      <c r="H226" t="s">
        <v>225</v>
      </c>
      <c r="I226" t="s">
        <v>224</v>
      </c>
      <c r="J226" s="7">
        <v>325312.5</v>
      </c>
      <c r="K226" t="s">
        <v>249</v>
      </c>
      <c r="L226" t="s">
        <v>771</v>
      </c>
      <c r="M226" t="s">
        <v>277</v>
      </c>
      <c r="N226">
        <v>2000</v>
      </c>
      <c r="O226" t="s">
        <v>770</v>
      </c>
      <c r="P226" t="s">
        <v>769</v>
      </c>
      <c r="Q226" t="s">
        <v>4534</v>
      </c>
    </row>
    <row r="227" spans="1:17" hidden="1" x14ac:dyDescent="0.25">
      <c r="A227">
        <v>223128</v>
      </c>
      <c r="B227">
        <v>833870</v>
      </c>
      <c r="C227" t="s">
        <v>4495</v>
      </c>
      <c r="D227" t="s">
        <v>233</v>
      </c>
      <c r="E227">
        <v>931207373</v>
      </c>
      <c r="F227" t="s">
        <v>4533</v>
      </c>
      <c r="G227" t="s">
        <v>4532</v>
      </c>
      <c r="H227" t="s">
        <v>239</v>
      </c>
      <c r="I227" t="s">
        <v>224</v>
      </c>
      <c r="J227" s="7">
        <v>62187.5</v>
      </c>
      <c r="K227" t="s">
        <v>496</v>
      </c>
      <c r="L227" t="s">
        <v>4531</v>
      </c>
      <c r="M227" t="s">
        <v>847</v>
      </c>
      <c r="N227">
        <v>1010</v>
      </c>
      <c r="Q227" t="s">
        <v>4530</v>
      </c>
    </row>
    <row r="228" spans="1:17" hidden="1" x14ac:dyDescent="0.25">
      <c r="A228">
        <v>223128</v>
      </c>
      <c r="B228">
        <v>833870</v>
      </c>
      <c r="C228" t="s">
        <v>4495</v>
      </c>
      <c r="D228" t="s">
        <v>233</v>
      </c>
      <c r="E228">
        <v>984286064</v>
      </c>
      <c r="F228" t="s">
        <v>2383</v>
      </c>
      <c r="G228" t="s">
        <v>2382</v>
      </c>
      <c r="H228" t="s">
        <v>254</v>
      </c>
      <c r="I228" t="s">
        <v>224</v>
      </c>
      <c r="J228" s="7">
        <v>79562.5</v>
      </c>
      <c r="K228" t="s">
        <v>1417</v>
      </c>
      <c r="L228" t="s">
        <v>2381</v>
      </c>
      <c r="M228" t="s">
        <v>1498</v>
      </c>
      <c r="N228">
        <v>16342</v>
      </c>
      <c r="O228" t="s">
        <v>2380</v>
      </c>
      <c r="Q228" t="s">
        <v>4529</v>
      </c>
    </row>
    <row r="229" spans="1:17" hidden="1" x14ac:dyDescent="0.25">
      <c r="A229">
        <v>223128</v>
      </c>
      <c r="B229">
        <v>833870</v>
      </c>
      <c r="C229" t="s">
        <v>4495</v>
      </c>
      <c r="D229" t="s">
        <v>233</v>
      </c>
      <c r="E229">
        <v>963194384</v>
      </c>
      <c r="F229" t="s">
        <v>4528</v>
      </c>
      <c r="G229" t="s">
        <v>4527</v>
      </c>
      <c r="H229" t="s">
        <v>239</v>
      </c>
      <c r="I229" t="s">
        <v>224</v>
      </c>
      <c r="J229" s="7">
        <v>106927.5</v>
      </c>
      <c r="K229" t="s">
        <v>46</v>
      </c>
      <c r="L229" t="s">
        <v>4526</v>
      </c>
      <c r="M229" t="s">
        <v>897</v>
      </c>
      <c r="N229">
        <v>67000</v>
      </c>
      <c r="Q229" t="s">
        <v>4525</v>
      </c>
    </row>
    <row r="230" spans="1:17" hidden="1" x14ac:dyDescent="0.25">
      <c r="A230">
        <v>223128</v>
      </c>
      <c r="B230">
        <v>833870</v>
      </c>
      <c r="C230" t="s">
        <v>4495</v>
      </c>
      <c r="D230" t="s">
        <v>226</v>
      </c>
      <c r="E230">
        <v>969470478</v>
      </c>
      <c r="F230" t="s">
        <v>2820</v>
      </c>
      <c r="G230" t="s">
        <v>2819</v>
      </c>
      <c r="H230" t="s">
        <v>232</v>
      </c>
      <c r="I230" t="s">
        <v>224</v>
      </c>
      <c r="J230" s="7">
        <v>726312.5</v>
      </c>
      <c r="K230" t="s">
        <v>12</v>
      </c>
      <c r="L230" t="s">
        <v>2818</v>
      </c>
      <c r="M230" t="s">
        <v>243</v>
      </c>
      <c r="N230">
        <v>1060</v>
      </c>
      <c r="O230" t="s">
        <v>2817</v>
      </c>
      <c r="P230" t="s">
        <v>2816</v>
      </c>
      <c r="Q230" t="s">
        <v>4524</v>
      </c>
    </row>
    <row r="231" spans="1:17" hidden="1" x14ac:dyDescent="0.25">
      <c r="A231">
        <v>223128</v>
      </c>
      <c r="B231">
        <v>833870</v>
      </c>
      <c r="C231" t="s">
        <v>4495</v>
      </c>
      <c r="D231" t="s">
        <v>233</v>
      </c>
      <c r="E231">
        <v>999882015</v>
      </c>
      <c r="F231" t="s">
        <v>518</v>
      </c>
      <c r="G231" t="s">
        <v>517</v>
      </c>
      <c r="H231" t="s">
        <v>225</v>
      </c>
      <c r="I231" t="s">
        <v>224</v>
      </c>
      <c r="J231" s="7">
        <v>123537.5</v>
      </c>
      <c r="K231" t="s">
        <v>57</v>
      </c>
      <c r="L231" t="s">
        <v>516</v>
      </c>
      <c r="M231" t="s">
        <v>515</v>
      </c>
      <c r="N231">
        <v>18071</v>
      </c>
      <c r="O231" t="s">
        <v>514</v>
      </c>
      <c r="P231" t="s">
        <v>513</v>
      </c>
      <c r="Q231" t="s">
        <v>4523</v>
      </c>
    </row>
    <row r="232" spans="1:17" hidden="1" x14ac:dyDescent="0.25">
      <c r="A232">
        <v>223128</v>
      </c>
      <c r="B232">
        <v>833870</v>
      </c>
      <c r="C232" t="s">
        <v>4495</v>
      </c>
      <c r="D232" t="s">
        <v>233</v>
      </c>
      <c r="E232">
        <v>961558479</v>
      </c>
      <c r="F232" t="s">
        <v>2544</v>
      </c>
      <c r="G232" t="s">
        <v>2543</v>
      </c>
      <c r="H232" t="s">
        <v>230</v>
      </c>
      <c r="I232" t="s">
        <v>224</v>
      </c>
      <c r="J232" s="7">
        <v>133437.5</v>
      </c>
      <c r="K232" t="s">
        <v>364</v>
      </c>
      <c r="L232" t="s">
        <v>2542</v>
      </c>
      <c r="M232" t="s">
        <v>2541</v>
      </c>
      <c r="N232">
        <v>72558</v>
      </c>
      <c r="Q232" t="s">
        <v>4522</v>
      </c>
    </row>
    <row r="233" spans="1:17" hidden="1" x14ac:dyDescent="0.25">
      <c r="A233">
        <v>223128</v>
      </c>
      <c r="B233">
        <v>833870</v>
      </c>
      <c r="C233" t="s">
        <v>4495</v>
      </c>
      <c r="D233" t="s">
        <v>233</v>
      </c>
      <c r="E233">
        <v>986364871</v>
      </c>
      <c r="F233" t="s">
        <v>4521</v>
      </c>
      <c r="G233" t="s">
        <v>4520</v>
      </c>
      <c r="H233" t="s">
        <v>239</v>
      </c>
      <c r="I233" t="s">
        <v>224</v>
      </c>
      <c r="J233" s="7">
        <v>106562.5</v>
      </c>
      <c r="K233" t="s">
        <v>57</v>
      </c>
      <c r="L233" t="s">
        <v>4519</v>
      </c>
      <c r="M233" t="s">
        <v>515</v>
      </c>
      <c r="N233">
        <v>18001</v>
      </c>
      <c r="P233" t="s">
        <v>4518</v>
      </c>
      <c r="Q233" t="s">
        <v>4517</v>
      </c>
    </row>
    <row r="234" spans="1:17" hidden="1" x14ac:dyDescent="0.25">
      <c r="A234">
        <v>223128</v>
      </c>
      <c r="B234">
        <v>833870</v>
      </c>
      <c r="C234" t="s">
        <v>4495</v>
      </c>
      <c r="D234" t="s">
        <v>233</v>
      </c>
      <c r="E234">
        <v>927578603</v>
      </c>
      <c r="F234" t="s">
        <v>4516</v>
      </c>
      <c r="G234" t="s">
        <v>4515</v>
      </c>
      <c r="H234" t="s">
        <v>254</v>
      </c>
      <c r="I234" t="s">
        <v>224</v>
      </c>
      <c r="J234" s="7">
        <v>47812.5</v>
      </c>
      <c r="K234" t="s">
        <v>2931</v>
      </c>
      <c r="L234" t="s">
        <v>4514</v>
      </c>
      <c r="M234" t="s">
        <v>3153</v>
      </c>
      <c r="N234">
        <v>10000</v>
      </c>
      <c r="P234" t="s">
        <v>4513</v>
      </c>
      <c r="Q234" t="s">
        <v>4512</v>
      </c>
    </row>
    <row r="235" spans="1:17" hidden="1" x14ac:dyDescent="0.25">
      <c r="A235">
        <v>223128</v>
      </c>
      <c r="B235">
        <v>833870</v>
      </c>
      <c r="C235" t="s">
        <v>4495</v>
      </c>
      <c r="D235" t="s">
        <v>233</v>
      </c>
      <c r="E235">
        <v>954502214</v>
      </c>
      <c r="F235" t="s">
        <v>4398</v>
      </c>
      <c r="G235" t="s">
        <v>4397</v>
      </c>
      <c r="H235" t="s">
        <v>232</v>
      </c>
      <c r="I235" t="s">
        <v>224</v>
      </c>
      <c r="J235" s="7">
        <v>150937.5</v>
      </c>
      <c r="K235" t="s">
        <v>496</v>
      </c>
      <c r="L235" t="s">
        <v>2860</v>
      </c>
      <c r="M235" t="s">
        <v>495</v>
      </c>
      <c r="N235">
        <v>2064</v>
      </c>
      <c r="O235" t="s">
        <v>2859</v>
      </c>
      <c r="P235" t="s">
        <v>2858</v>
      </c>
      <c r="Q235" t="s">
        <v>4511</v>
      </c>
    </row>
    <row r="236" spans="1:17" hidden="1" x14ac:dyDescent="0.25">
      <c r="A236">
        <v>223128</v>
      </c>
      <c r="B236">
        <v>833870</v>
      </c>
      <c r="C236" t="s">
        <v>4495</v>
      </c>
      <c r="D236" t="s">
        <v>233</v>
      </c>
      <c r="E236">
        <v>999548529</v>
      </c>
      <c r="F236" t="s">
        <v>2037</v>
      </c>
      <c r="G236" t="s">
        <v>2036</v>
      </c>
      <c r="H236" t="s">
        <v>254</v>
      </c>
      <c r="I236" t="s">
        <v>224</v>
      </c>
      <c r="J236" s="7">
        <v>89042.5</v>
      </c>
      <c r="K236" t="s">
        <v>465</v>
      </c>
      <c r="L236" t="s">
        <v>1912</v>
      </c>
      <c r="M236" t="s">
        <v>464</v>
      </c>
      <c r="N236">
        <v>1113</v>
      </c>
      <c r="O236" t="s">
        <v>2035</v>
      </c>
      <c r="Q236" t="s">
        <v>4510</v>
      </c>
    </row>
    <row r="237" spans="1:17" hidden="1" x14ac:dyDescent="0.25">
      <c r="A237">
        <v>223128</v>
      </c>
      <c r="B237">
        <v>833870</v>
      </c>
      <c r="C237" t="s">
        <v>4495</v>
      </c>
      <c r="D237" t="s">
        <v>233</v>
      </c>
      <c r="E237">
        <v>999859705</v>
      </c>
      <c r="F237" t="s">
        <v>1462</v>
      </c>
      <c r="G237" t="s">
        <v>4147</v>
      </c>
      <c r="H237" t="s">
        <v>225</v>
      </c>
      <c r="I237" t="s">
        <v>224</v>
      </c>
      <c r="J237" s="7">
        <v>522635</v>
      </c>
      <c r="K237" t="s">
        <v>68</v>
      </c>
      <c r="L237" t="s">
        <v>1461</v>
      </c>
      <c r="M237" t="s">
        <v>508</v>
      </c>
      <c r="N237" t="s">
        <v>1460</v>
      </c>
      <c r="O237" t="s">
        <v>1459</v>
      </c>
      <c r="P237" t="s">
        <v>1458</v>
      </c>
      <c r="Q237" t="s">
        <v>4509</v>
      </c>
    </row>
    <row r="238" spans="1:17" hidden="1" x14ac:dyDescent="0.25">
      <c r="A238">
        <v>223128</v>
      </c>
      <c r="B238">
        <v>833870</v>
      </c>
      <c r="C238" t="s">
        <v>4495</v>
      </c>
      <c r="D238" t="s">
        <v>233</v>
      </c>
      <c r="E238">
        <v>932686235</v>
      </c>
      <c r="F238" t="s">
        <v>4508</v>
      </c>
      <c r="G238" t="s">
        <v>4507</v>
      </c>
      <c r="H238" t="s">
        <v>232</v>
      </c>
      <c r="I238" t="s">
        <v>224</v>
      </c>
      <c r="J238" s="7">
        <v>200525</v>
      </c>
      <c r="K238" t="s">
        <v>113</v>
      </c>
      <c r="L238" t="s">
        <v>4506</v>
      </c>
      <c r="M238" t="s">
        <v>405</v>
      </c>
      <c r="N238">
        <v>69115</v>
      </c>
      <c r="P238" t="s">
        <v>4505</v>
      </c>
      <c r="Q238" t="s">
        <v>4504</v>
      </c>
    </row>
    <row r="239" spans="1:17" hidden="1" x14ac:dyDescent="0.25">
      <c r="A239">
        <v>223128</v>
      </c>
      <c r="B239">
        <v>833870</v>
      </c>
      <c r="C239" t="s">
        <v>4495</v>
      </c>
      <c r="D239" t="s">
        <v>233</v>
      </c>
      <c r="E239">
        <v>999842148</v>
      </c>
      <c r="F239" t="s">
        <v>2011</v>
      </c>
      <c r="G239" t="s">
        <v>2011</v>
      </c>
      <c r="H239" t="s">
        <v>225</v>
      </c>
      <c r="I239" t="s">
        <v>224</v>
      </c>
      <c r="J239" s="7">
        <v>336937.5</v>
      </c>
      <c r="K239" t="s">
        <v>68</v>
      </c>
      <c r="L239" t="s">
        <v>2010</v>
      </c>
      <c r="M239" t="s">
        <v>906</v>
      </c>
      <c r="N239" t="s">
        <v>2009</v>
      </c>
      <c r="P239" t="s">
        <v>2008</v>
      </c>
      <c r="Q239" t="s">
        <v>4503</v>
      </c>
    </row>
    <row r="240" spans="1:17" hidden="1" x14ac:dyDescent="0.25">
      <c r="A240">
        <v>223128</v>
      </c>
      <c r="B240">
        <v>833870</v>
      </c>
      <c r="C240" t="s">
        <v>4495</v>
      </c>
      <c r="D240" t="s">
        <v>233</v>
      </c>
      <c r="E240">
        <v>952127751</v>
      </c>
      <c r="F240" t="s">
        <v>4389</v>
      </c>
      <c r="G240" t="s">
        <v>4388</v>
      </c>
      <c r="H240" t="s">
        <v>230</v>
      </c>
      <c r="I240" t="s">
        <v>224</v>
      </c>
      <c r="J240" s="7">
        <v>35937.5</v>
      </c>
      <c r="K240" t="s">
        <v>465</v>
      </c>
      <c r="L240" t="s">
        <v>4387</v>
      </c>
      <c r="M240" t="s">
        <v>464</v>
      </c>
      <c r="N240">
        <v>1202</v>
      </c>
      <c r="P240" t="s">
        <v>4386</v>
      </c>
      <c r="Q240" t="s">
        <v>4502</v>
      </c>
    </row>
    <row r="241" spans="1:17" hidden="1" x14ac:dyDescent="0.25">
      <c r="A241">
        <v>223128</v>
      </c>
      <c r="B241">
        <v>833870</v>
      </c>
      <c r="C241" t="s">
        <v>4495</v>
      </c>
      <c r="D241" t="s">
        <v>233</v>
      </c>
      <c r="E241">
        <v>999625450</v>
      </c>
      <c r="F241" t="s">
        <v>612</v>
      </c>
      <c r="G241" t="s">
        <v>611</v>
      </c>
      <c r="H241" t="s">
        <v>254</v>
      </c>
      <c r="I241" t="s">
        <v>224</v>
      </c>
      <c r="J241" s="7">
        <v>185312.5</v>
      </c>
      <c r="K241" t="s">
        <v>35</v>
      </c>
      <c r="L241" t="s">
        <v>610</v>
      </c>
      <c r="M241" t="s">
        <v>609</v>
      </c>
      <c r="N241">
        <v>38122</v>
      </c>
      <c r="O241" t="s">
        <v>608</v>
      </c>
      <c r="P241" t="s">
        <v>607</v>
      </c>
      <c r="Q241" t="s">
        <v>4501</v>
      </c>
    </row>
    <row r="242" spans="1:17" hidden="1" x14ac:dyDescent="0.25">
      <c r="A242">
        <v>223128</v>
      </c>
      <c r="B242">
        <v>833870</v>
      </c>
      <c r="C242" t="s">
        <v>4495</v>
      </c>
      <c r="D242" t="s">
        <v>233</v>
      </c>
      <c r="E242">
        <v>999827307</v>
      </c>
      <c r="F242" t="s">
        <v>125</v>
      </c>
      <c r="G242" t="s">
        <v>3932</v>
      </c>
      <c r="H242" t="s">
        <v>254</v>
      </c>
      <c r="I242" t="s">
        <v>224</v>
      </c>
      <c r="J242" s="7">
        <v>209062.5</v>
      </c>
      <c r="K242" t="s">
        <v>126</v>
      </c>
      <c r="L242" t="s">
        <v>1355</v>
      </c>
      <c r="M242" t="s">
        <v>268</v>
      </c>
      <c r="N242">
        <v>10177</v>
      </c>
      <c r="O242" t="s">
        <v>1354</v>
      </c>
      <c r="P242" t="s">
        <v>1353</v>
      </c>
      <c r="Q242" t="s">
        <v>4500</v>
      </c>
    </row>
    <row r="243" spans="1:17" hidden="1" x14ac:dyDescent="0.25">
      <c r="A243">
        <v>223128</v>
      </c>
      <c r="B243">
        <v>833870</v>
      </c>
      <c r="C243" t="s">
        <v>4495</v>
      </c>
      <c r="D243" t="s">
        <v>233</v>
      </c>
      <c r="E243">
        <v>999993953</v>
      </c>
      <c r="F243" t="s">
        <v>939</v>
      </c>
      <c r="G243" t="s">
        <v>938</v>
      </c>
      <c r="H243" t="s">
        <v>225</v>
      </c>
      <c r="I243" t="s">
        <v>224</v>
      </c>
      <c r="J243" s="7">
        <v>349220</v>
      </c>
      <c r="K243" t="s">
        <v>35</v>
      </c>
      <c r="L243" t="s">
        <v>937</v>
      </c>
      <c r="M243" t="s">
        <v>475</v>
      </c>
      <c r="N243">
        <v>40126</v>
      </c>
      <c r="O243" t="s">
        <v>936</v>
      </c>
      <c r="P243" t="s">
        <v>935</v>
      </c>
      <c r="Q243" t="s">
        <v>4499</v>
      </c>
    </row>
    <row r="244" spans="1:17" hidden="1" x14ac:dyDescent="0.25">
      <c r="A244">
        <v>223128</v>
      </c>
      <c r="B244">
        <v>833870</v>
      </c>
      <c r="C244" t="s">
        <v>4495</v>
      </c>
      <c r="D244" t="s">
        <v>233</v>
      </c>
      <c r="E244">
        <v>999886283</v>
      </c>
      <c r="F244" t="s">
        <v>1623</v>
      </c>
      <c r="G244" t="s">
        <v>1622</v>
      </c>
      <c r="H244" t="s">
        <v>225</v>
      </c>
      <c r="I244" t="s">
        <v>224</v>
      </c>
      <c r="J244" s="7">
        <v>179062.5</v>
      </c>
      <c r="K244" t="s">
        <v>57</v>
      </c>
      <c r="L244" t="s">
        <v>1621</v>
      </c>
      <c r="M244" t="s">
        <v>1620</v>
      </c>
      <c r="N244">
        <v>28933</v>
      </c>
      <c r="O244" t="s">
        <v>1619</v>
      </c>
      <c r="P244" t="s">
        <v>1618</v>
      </c>
      <c r="Q244" t="s">
        <v>4498</v>
      </c>
    </row>
    <row r="245" spans="1:17" hidden="1" x14ac:dyDescent="0.25">
      <c r="A245">
        <v>223128</v>
      </c>
      <c r="B245">
        <v>833870</v>
      </c>
      <c r="C245" t="s">
        <v>4495</v>
      </c>
      <c r="D245" t="s">
        <v>233</v>
      </c>
      <c r="E245">
        <v>999839335</v>
      </c>
      <c r="F245" t="s">
        <v>1405</v>
      </c>
      <c r="G245" t="s">
        <v>1404</v>
      </c>
      <c r="H245" t="s">
        <v>225</v>
      </c>
      <c r="I245" t="s">
        <v>224</v>
      </c>
      <c r="J245" s="7">
        <v>323562.5</v>
      </c>
      <c r="K245" t="s">
        <v>245</v>
      </c>
      <c r="L245" t="s">
        <v>1403</v>
      </c>
      <c r="M245" t="s">
        <v>382</v>
      </c>
      <c r="N245" t="s">
        <v>1402</v>
      </c>
      <c r="O245" t="s">
        <v>1401</v>
      </c>
      <c r="P245" t="s">
        <v>1400</v>
      </c>
      <c r="Q245" t="s">
        <v>4497</v>
      </c>
    </row>
    <row r="246" spans="1:17" hidden="1" x14ac:dyDescent="0.25">
      <c r="A246">
        <v>223128</v>
      </c>
      <c r="B246">
        <v>833870</v>
      </c>
      <c r="C246" t="s">
        <v>4495</v>
      </c>
      <c r="D246" t="s">
        <v>233</v>
      </c>
      <c r="E246">
        <v>911255928</v>
      </c>
      <c r="F246" t="s">
        <v>3253</v>
      </c>
      <c r="G246" t="s">
        <v>3253</v>
      </c>
      <c r="H246" t="s">
        <v>230</v>
      </c>
      <c r="I246" t="s">
        <v>224</v>
      </c>
      <c r="J246" s="7">
        <v>43437.5</v>
      </c>
      <c r="K246" t="s">
        <v>126</v>
      </c>
      <c r="L246" t="s">
        <v>4281</v>
      </c>
      <c r="M246" t="s">
        <v>411</v>
      </c>
      <c r="N246" t="s">
        <v>3251</v>
      </c>
      <c r="P246" t="s">
        <v>4280</v>
      </c>
      <c r="Q246" t="s">
        <v>4496</v>
      </c>
    </row>
    <row r="247" spans="1:17" hidden="1" x14ac:dyDescent="0.25">
      <c r="A247">
        <v>223128</v>
      </c>
      <c r="B247">
        <v>833870</v>
      </c>
      <c r="C247" t="s">
        <v>4495</v>
      </c>
      <c r="D247" t="s">
        <v>233</v>
      </c>
      <c r="E247">
        <v>999987745</v>
      </c>
      <c r="F247" t="s">
        <v>352</v>
      </c>
      <c r="G247" t="s">
        <v>1700</v>
      </c>
      <c r="H247" t="s">
        <v>225</v>
      </c>
      <c r="I247" t="s">
        <v>224</v>
      </c>
      <c r="J247" s="7">
        <v>182660</v>
      </c>
      <c r="K247" t="s">
        <v>35</v>
      </c>
      <c r="L247" t="s">
        <v>350</v>
      </c>
      <c r="M247" t="s">
        <v>308</v>
      </c>
      <c r="N247">
        <v>185</v>
      </c>
      <c r="O247" t="s">
        <v>349</v>
      </c>
      <c r="P247" t="s">
        <v>348</v>
      </c>
      <c r="Q247" t="s">
        <v>4494</v>
      </c>
    </row>
    <row r="248" spans="1:17" hidden="1" x14ac:dyDescent="0.25">
      <c r="A248">
        <v>224135</v>
      </c>
      <c r="B248">
        <v>833881</v>
      </c>
      <c r="C248" t="s">
        <v>4461</v>
      </c>
      <c r="D248" t="s">
        <v>226</v>
      </c>
      <c r="E248">
        <v>920781328</v>
      </c>
      <c r="F248" t="s">
        <v>3869</v>
      </c>
      <c r="G248" t="s">
        <v>3868</v>
      </c>
      <c r="H248" t="s">
        <v>230</v>
      </c>
      <c r="I248" t="s">
        <v>224</v>
      </c>
      <c r="J248" s="7">
        <v>330000</v>
      </c>
      <c r="K248" t="s">
        <v>126</v>
      </c>
      <c r="L248" t="s">
        <v>3867</v>
      </c>
      <c r="M248" t="s">
        <v>1410</v>
      </c>
      <c r="N248" t="s">
        <v>3866</v>
      </c>
      <c r="O248" t="s">
        <v>3865</v>
      </c>
      <c r="Q248" t="s">
        <v>4493</v>
      </c>
    </row>
    <row r="249" spans="1:17" hidden="1" x14ac:dyDescent="0.25">
      <c r="A249">
        <v>224135</v>
      </c>
      <c r="B249">
        <v>833881</v>
      </c>
      <c r="C249" t="s">
        <v>4461</v>
      </c>
      <c r="D249" t="s">
        <v>233</v>
      </c>
      <c r="E249">
        <v>898888234</v>
      </c>
      <c r="F249" t="s">
        <v>4364</v>
      </c>
      <c r="G249" t="s">
        <v>4363</v>
      </c>
      <c r="H249" t="s">
        <v>230</v>
      </c>
      <c r="I249" t="s">
        <v>224</v>
      </c>
      <c r="J249" s="7">
        <v>123750</v>
      </c>
      <c r="K249" t="s">
        <v>526</v>
      </c>
      <c r="L249" t="s">
        <v>4362</v>
      </c>
      <c r="M249" t="s">
        <v>4361</v>
      </c>
      <c r="N249">
        <v>85000</v>
      </c>
      <c r="Q249" t="s">
        <v>4492</v>
      </c>
    </row>
    <row r="250" spans="1:17" hidden="1" x14ac:dyDescent="0.25">
      <c r="A250">
        <v>224135</v>
      </c>
      <c r="B250">
        <v>833881</v>
      </c>
      <c r="C250" t="s">
        <v>4461</v>
      </c>
      <c r="D250" t="s">
        <v>233</v>
      </c>
      <c r="E250">
        <v>991816077</v>
      </c>
      <c r="F250" t="s">
        <v>1305</v>
      </c>
      <c r="G250" t="s">
        <v>4056</v>
      </c>
      <c r="H250" t="s">
        <v>225</v>
      </c>
      <c r="I250" t="s">
        <v>224</v>
      </c>
      <c r="J250" s="7">
        <v>282500</v>
      </c>
      <c r="K250" t="s">
        <v>223</v>
      </c>
      <c r="L250" t="s">
        <v>1303</v>
      </c>
      <c r="M250" t="s">
        <v>524</v>
      </c>
      <c r="N250">
        <v>1300</v>
      </c>
      <c r="O250" t="s">
        <v>1302</v>
      </c>
      <c r="P250" t="s">
        <v>1301</v>
      </c>
      <c r="Q250" t="s">
        <v>4491</v>
      </c>
    </row>
    <row r="251" spans="1:17" hidden="1" x14ac:dyDescent="0.25">
      <c r="A251">
        <v>224135</v>
      </c>
      <c r="B251">
        <v>833881</v>
      </c>
      <c r="C251" t="s">
        <v>4461</v>
      </c>
      <c r="D251" t="s">
        <v>233</v>
      </c>
      <c r="E251">
        <v>987804060</v>
      </c>
      <c r="F251" t="s">
        <v>2613</v>
      </c>
      <c r="G251" t="s">
        <v>3947</v>
      </c>
      <c r="H251" t="s">
        <v>232</v>
      </c>
      <c r="I251" t="s">
        <v>224</v>
      </c>
      <c r="J251" s="7">
        <v>598062.5</v>
      </c>
      <c r="K251" t="s">
        <v>126</v>
      </c>
      <c r="L251" t="s">
        <v>2611</v>
      </c>
      <c r="M251" t="s">
        <v>858</v>
      </c>
      <c r="N251">
        <v>15233</v>
      </c>
      <c r="O251" t="s">
        <v>2610</v>
      </c>
      <c r="P251" t="s">
        <v>2609</v>
      </c>
      <c r="Q251" t="s">
        <v>4490</v>
      </c>
    </row>
    <row r="252" spans="1:17" hidden="1" x14ac:dyDescent="0.25">
      <c r="A252">
        <v>224135</v>
      </c>
      <c r="B252">
        <v>833881</v>
      </c>
      <c r="C252" t="s">
        <v>4461</v>
      </c>
      <c r="D252" t="s">
        <v>233</v>
      </c>
      <c r="E252">
        <v>961558479</v>
      </c>
      <c r="F252" t="s">
        <v>2544</v>
      </c>
      <c r="G252" t="s">
        <v>2543</v>
      </c>
      <c r="H252" t="s">
        <v>230</v>
      </c>
      <c r="I252" t="s">
        <v>224</v>
      </c>
      <c r="J252" s="7">
        <v>100000</v>
      </c>
      <c r="K252" t="s">
        <v>364</v>
      </c>
      <c r="L252" t="s">
        <v>2542</v>
      </c>
      <c r="M252" t="s">
        <v>2541</v>
      </c>
      <c r="N252">
        <v>72558</v>
      </c>
      <c r="Q252" t="s">
        <v>4489</v>
      </c>
    </row>
    <row r="253" spans="1:17" hidden="1" x14ac:dyDescent="0.25">
      <c r="A253">
        <v>224135</v>
      </c>
      <c r="B253">
        <v>833881</v>
      </c>
      <c r="C253" t="s">
        <v>4461</v>
      </c>
      <c r="D253" t="s">
        <v>233</v>
      </c>
      <c r="E253">
        <v>935560539</v>
      </c>
      <c r="F253" t="s">
        <v>4488</v>
      </c>
      <c r="G253" t="s">
        <v>4487</v>
      </c>
      <c r="H253" t="s">
        <v>232</v>
      </c>
      <c r="I253" t="s">
        <v>224</v>
      </c>
      <c r="J253" s="7">
        <v>224437.5</v>
      </c>
      <c r="K253" t="s">
        <v>35</v>
      </c>
      <c r="L253" t="s">
        <v>4486</v>
      </c>
      <c r="M253" t="s">
        <v>308</v>
      </c>
      <c r="N253">
        <v>166</v>
      </c>
      <c r="P253" t="s">
        <v>4485</v>
      </c>
      <c r="Q253" t="s">
        <v>4484</v>
      </c>
    </row>
    <row r="254" spans="1:17" hidden="1" x14ac:dyDescent="0.25">
      <c r="A254">
        <v>224135</v>
      </c>
      <c r="B254">
        <v>833881</v>
      </c>
      <c r="C254" t="s">
        <v>4461</v>
      </c>
      <c r="D254" t="s">
        <v>233</v>
      </c>
      <c r="E254">
        <v>911469716</v>
      </c>
      <c r="F254" t="s">
        <v>4483</v>
      </c>
      <c r="G254" t="s">
        <v>4482</v>
      </c>
      <c r="H254" t="s">
        <v>230</v>
      </c>
      <c r="I254" t="s">
        <v>237</v>
      </c>
      <c r="K254" t="s">
        <v>526</v>
      </c>
      <c r="L254" t="s">
        <v>4481</v>
      </c>
      <c r="M254" t="s">
        <v>525</v>
      </c>
      <c r="N254">
        <v>81000</v>
      </c>
      <c r="Q254" t="s">
        <v>4480</v>
      </c>
    </row>
    <row r="255" spans="1:17" hidden="1" x14ac:dyDescent="0.25">
      <c r="A255">
        <v>224135</v>
      </c>
      <c r="B255">
        <v>833881</v>
      </c>
      <c r="C255" t="s">
        <v>4461</v>
      </c>
      <c r="D255" t="s">
        <v>233</v>
      </c>
      <c r="E255">
        <v>984400330</v>
      </c>
      <c r="F255" t="s">
        <v>2377</v>
      </c>
      <c r="G255" t="s">
        <v>3967</v>
      </c>
      <c r="H255" t="s">
        <v>230</v>
      </c>
      <c r="I255" t="s">
        <v>224</v>
      </c>
      <c r="J255" s="7">
        <v>183000</v>
      </c>
      <c r="K255" t="s">
        <v>274</v>
      </c>
      <c r="L255" t="s">
        <v>2375</v>
      </c>
      <c r="M255" t="s">
        <v>272</v>
      </c>
      <c r="N255" t="s">
        <v>2374</v>
      </c>
      <c r="O255" t="s">
        <v>2373</v>
      </c>
      <c r="P255" t="s">
        <v>2372</v>
      </c>
      <c r="Q255" t="s">
        <v>4479</v>
      </c>
    </row>
    <row r="256" spans="1:17" hidden="1" x14ac:dyDescent="0.25">
      <c r="A256">
        <v>224135</v>
      </c>
      <c r="B256">
        <v>833881</v>
      </c>
      <c r="C256" t="s">
        <v>4461</v>
      </c>
      <c r="D256" t="s">
        <v>233</v>
      </c>
      <c r="E256">
        <v>953905955</v>
      </c>
      <c r="F256" t="s">
        <v>3785</v>
      </c>
      <c r="G256" t="s">
        <v>4352</v>
      </c>
      <c r="H256" t="s">
        <v>230</v>
      </c>
      <c r="I256" t="s">
        <v>224</v>
      </c>
      <c r="J256" s="7">
        <v>72500</v>
      </c>
      <c r="K256" t="s">
        <v>465</v>
      </c>
      <c r="L256" t="s">
        <v>3783</v>
      </c>
      <c r="M256" t="s">
        <v>464</v>
      </c>
      <c r="N256">
        <v>1000</v>
      </c>
      <c r="O256" t="s">
        <v>3782</v>
      </c>
      <c r="P256" t="s">
        <v>3781</v>
      </c>
      <c r="Q256" t="s">
        <v>4478</v>
      </c>
    </row>
    <row r="257" spans="1:17" hidden="1" x14ac:dyDescent="0.25">
      <c r="A257">
        <v>224135</v>
      </c>
      <c r="B257">
        <v>833881</v>
      </c>
      <c r="C257" t="s">
        <v>4461</v>
      </c>
      <c r="D257" t="s">
        <v>233</v>
      </c>
      <c r="E257">
        <v>999827307</v>
      </c>
      <c r="F257" t="s">
        <v>125</v>
      </c>
      <c r="G257" t="s">
        <v>3932</v>
      </c>
      <c r="H257" t="s">
        <v>254</v>
      </c>
      <c r="I257" t="s">
        <v>224</v>
      </c>
      <c r="J257" s="7">
        <v>501250</v>
      </c>
      <c r="K257" t="s">
        <v>126</v>
      </c>
      <c r="L257" t="s">
        <v>1355</v>
      </c>
      <c r="M257" t="s">
        <v>268</v>
      </c>
      <c r="N257">
        <v>10177</v>
      </c>
      <c r="O257" t="s">
        <v>1354</v>
      </c>
      <c r="P257" t="s">
        <v>1353</v>
      </c>
      <c r="Q257" t="s">
        <v>4477</v>
      </c>
    </row>
    <row r="258" spans="1:17" hidden="1" x14ac:dyDescent="0.25">
      <c r="A258">
        <v>224135</v>
      </c>
      <c r="B258">
        <v>833881</v>
      </c>
      <c r="C258" t="s">
        <v>4461</v>
      </c>
      <c r="D258" t="s">
        <v>233</v>
      </c>
      <c r="E258">
        <v>960510394</v>
      </c>
      <c r="F258" t="s">
        <v>3126</v>
      </c>
      <c r="G258" t="s">
        <v>4476</v>
      </c>
      <c r="H258" t="s">
        <v>230</v>
      </c>
      <c r="I258" t="s">
        <v>224</v>
      </c>
      <c r="J258" s="7">
        <v>63750</v>
      </c>
      <c r="K258" t="s">
        <v>35</v>
      </c>
      <c r="L258" t="s">
        <v>3124</v>
      </c>
      <c r="M258" t="s">
        <v>460</v>
      </c>
      <c r="N258">
        <v>187</v>
      </c>
      <c r="Q258" t="s">
        <v>4475</v>
      </c>
    </row>
    <row r="259" spans="1:17" hidden="1" x14ac:dyDescent="0.25">
      <c r="A259">
        <v>224135</v>
      </c>
      <c r="B259">
        <v>833881</v>
      </c>
      <c r="C259" t="s">
        <v>4461</v>
      </c>
      <c r="D259" t="s">
        <v>233</v>
      </c>
      <c r="E259">
        <v>999960488</v>
      </c>
      <c r="F259" t="s">
        <v>1524</v>
      </c>
      <c r="G259" t="s">
        <v>1205</v>
      </c>
      <c r="H259" t="s">
        <v>232</v>
      </c>
      <c r="I259" t="s">
        <v>224</v>
      </c>
      <c r="J259" s="7">
        <v>261250</v>
      </c>
      <c r="K259" t="s">
        <v>35</v>
      </c>
      <c r="L259" t="s">
        <v>1523</v>
      </c>
      <c r="M259" t="s">
        <v>308</v>
      </c>
      <c r="N259">
        <v>144</v>
      </c>
      <c r="O259" t="s">
        <v>1522</v>
      </c>
      <c r="P259" t="s">
        <v>1521</v>
      </c>
      <c r="Q259" t="s">
        <v>4474</v>
      </c>
    </row>
    <row r="260" spans="1:17" hidden="1" x14ac:dyDescent="0.25">
      <c r="A260">
        <v>224135</v>
      </c>
      <c r="B260">
        <v>833881</v>
      </c>
      <c r="C260" t="s">
        <v>4461</v>
      </c>
      <c r="D260" t="s">
        <v>233</v>
      </c>
      <c r="E260">
        <v>918056792</v>
      </c>
      <c r="F260" t="s">
        <v>3921</v>
      </c>
      <c r="G260" t="s">
        <v>3920</v>
      </c>
      <c r="H260" t="s">
        <v>232</v>
      </c>
      <c r="I260" t="s">
        <v>224</v>
      </c>
      <c r="J260" s="7">
        <v>411075</v>
      </c>
      <c r="K260" t="s">
        <v>274</v>
      </c>
      <c r="L260" t="s">
        <v>3919</v>
      </c>
      <c r="M260" t="s">
        <v>720</v>
      </c>
      <c r="N260" t="s">
        <v>3918</v>
      </c>
      <c r="P260" t="s">
        <v>3917</v>
      </c>
      <c r="Q260" t="s">
        <v>4473</v>
      </c>
    </row>
    <row r="261" spans="1:17" hidden="1" x14ac:dyDescent="0.25">
      <c r="A261">
        <v>224135</v>
      </c>
      <c r="B261">
        <v>833881</v>
      </c>
      <c r="C261" t="s">
        <v>4461</v>
      </c>
      <c r="D261" t="s">
        <v>233</v>
      </c>
      <c r="E261">
        <v>999611385</v>
      </c>
      <c r="F261" t="s">
        <v>2397</v>
      </c>
      <c r="G261" t="s">
        <v>2396</v>
      </c>
      <c r="H261" t="s">
        <v>230</v>
      </c>
      <c r="I261" t="s">
        <v>224</v>
      </c>
      <c r="J261" s="7">
        <v>248750</v>
      </c>
      <c r="K261" t="s">
        <v>126</v>
      </c>
      <c r="L261" t="s">
        <v>2395</v>
      </c>
      <c r="M261" t="s">
        <v>2394</v>
      </c>
      <c r="N261">
        <v>15500</v>
      </c>
      <c r="O261" t="s">
        <v>2393</v>
      </c>
      <c r="P261" t="s">
        <v>2392</v>
      </c>
      <c r="Q261" t="s">
        <v>4472</v>
      </c>
    </row>
    <row r="262" spans="1:17" hidden="1" x14ac:dyDescent="0.25">
      <c r="A262">
        <v>224135</v>
      </c>
      <c r="B262">
        <v>833881</v>
      </c>
      <c r="C262" t="s">
        <v>4461</v>
      </c>
      <c r="D262" t="s">
        <v>233</v>
      </c>
      <c r="E262">
        <v>999419422</v>
      </c>
      <c r="F262" t="s">
        <v>1202</v>
      </c>
      <c r="G262" t="s">
        <v>4471</v>
      </c>
      <c r="H262" t="s">
        <v>254</v>
      </c>
      <c r="I262" t="s">
        <v>224</v>
      </c>
      <c r="J262" s="7">
        <v>340625</v>
      </c>
      <c r="K262" t="s">
        <v>35</v>
      </c>
      <c r="L262" t="s">
        <v>1200</v>
      </c>
      <c r="M262" t="s">
        <v>873</v>
      </c>
      <c r="N262">
        <v>73100</v>
      </c>
      <c r="O262" t="s">
        <v>1199</v>
      </c>
      <c r="P262" t="s">
        <v>1198</v>
      </c>
      <c r="Q262" t="s">
        <v>4470</v>
      </c>
    </row>
    <row r="263" spans="1:17" hidden="1" x14ac:dyDescent="0.25">
      <c r="A263">
        <v>224135</v>
      </c>
      <c r="B263">
        <v>833881</v>
      </c>
      <c r="C263" t="s">
        <v>4461</v>
      </c>
      <c r="D263" t="s">
        <v>233</v>
      </c>
      <c r="E263">
        <v>999654356</v>
      </c>
      <c r="F263" t="s">
        <v>747</v>
      </c>
      <c r="G263" t="s">
        <v>746</v>
      </c>
      <c r="H263" t="s">
        <v>254</v>
      </c>
      <c r="I263" t="s">
        <v>224</v>
      </c>
      <c r="J263" s="7">
        <v>331375</v>
      </c>
      <c r="K263" t="s">
        <v>126</v>
      </c>
      <c r="L263" t="s">
        <v>745</v>
      </c>
      <c r="M263" t="s">
        <v>268</v>
      </c>
      <c r="N263">
        <v>10682</v>
      </c>
      <c r="O263" t="s">
        <v>744</v>
      </c>
      <c r="P263" t="s">
        <v>743</v>
      </c>
      <c r="Q263" t="s">
        <v>4469</v>
      </c>
    </row>
    <row r="264" spans="1:17" hidden="1" x14ac:dyDescent="0.25">
      <c r="A264">
        <v>224135</v>
      </c>
      <c r="B264">
        <v>833881</v>
      </c>
      <c r="C264" t="s">
        <v>4461</v>
      </c>
      <c r="D264" t="s">
        <v>233</v>
      </c>
      <c r="E264">
        <v>905127759</v>
      </c>
      <c r="F264" t="s">
        <v>4468</v>
      </c>
      <c r="G264" t="s">
        <v>4467</v>
      </c>
      <c r="H264" t="s">
        <v>232</v>
      </c>
      <c r="I264" t="s">
        <v>224</v>
      </c>
      <c r="J264" s="7">
        <v>120312.5</v>
      </c>
      <c r="K264" t="s">
        <v>465</v>
      </c>
      <c r="L264" t="s">
        <v>4466</v>
      </c>
      <c r="M264" t="s">
        <v>1873</v>
      </c>
      <c r="N264">
        <v>5300</v>
      </c>
      <c r="P264" t="s">
        <v>4465</v>
      </c>
      <c r="Q264" t="s">
        <v>4464</v>
      </c>
    </row>
    <row r="265" spans="1:17" hidden="1" x14ac:dyDescent="0.25">
      <c r="A265">
        <v>224135</v>
      </c>
      <c r="B265">
        <v>833881</v>
      </c>
      <c r="C265" t="s">
        <v>4461</v>
      </c>
      <c r="D265" t="s">
        <v>233</v>
      </c>
      <c r="E265">
        <v>911255928</v>
      </c>
      <c r="F265" t="s">
        <v>3253</v>
      </c>
      <c r="G265" t="s">
        <v>3253</v>
      </c>
      <c r="H265" t="s">
        <v>230</v>
      </c>
      <c r="I265" t="s">
        <v>224</v>
      </c>
      <c r="J265" s="7">
        <v>65000</v>
      </c>
      <c r="K265" t="s">
        <v>126</v>
      </c>
      <c r="L265" t="s">
        <v>4281</v>
      </c>
      <c r="M265" t="s">
        <v>411</v>
      </c>
      <c r="N265" t="s">
        <v>3251</v>
      </c>
      <c r="P265" t="s">
        <v>4280</v>
      </c>
      <c r="Q265" t="s">
        <v>4463</v>
      </c>
    </row>
    <row r="266" spans="1:17" hidden="1" x14ac:dyDescent="0.25">
      <c r="A266">
        <v>224135</v>
      </c>
      <c r="B266">
        <v>833881</v>
      </c>
      <c r="C266" t="s">
        <v>4461</v>
      </c>
      <c r="D266" t="s">
        <v>233</v>
      </c>
      <c r="E266">
        <v>952567840</v>
      </c>
      <c r="F266" t="s">
        <v>3201</v>
      </c>
      <c r="G266" t="s">
        <v>3200</v>
      </c>
      <c r="H266" t="s">
        <v>232</v>
      </c>
      <c r="I266" t="s">
        <v>224</v>
      </c>
      <c r="J266" s="7">
        <v>329875</v>
      </c>
      <c r="K266" t="s">
        <v>68</v>
      </c>
      <c r="L266" t="s">
        <v>4042</v>
      </c>
      <c r="M266" t="s">
        <v>347</v>
      </c>
      <c r="N266" t="s">
        <v>4041</v>
      </c>
      <c r="O266" t="s">
        <v>3199</v>
      </c>
      <c r="P266" t="s">
        <v>3198</v>
      </c>
      <c r="Q266" t="s">
        <v>4462</v>
      </c>
    </row>
    <row r="267" spans="1:17" hidden="1" x14ac:dyDescent="0.25">
      <c r="A267">
        <v>224135</v>
      </c>
      <c r="B267">
        <v>833881</v>
      </c>
      <c r="C267" t="s">
        <v>4461</v>
      </c>
      <c r="D267" t="s">
        <v>233</v>
      </c>
      <c r="E267">
        <v>999905004</v>
      </c>
      <c r="F267" t="s">
        <v>671</v>
      </c>
      <c r="G267" t="s">
        <v>670</v>
      </c>
      <c r="H267" t="s">
        <v>232</v>
      </c>
      <c r="I267" t="s">
        <v>224</v>
      </c>
      <c r="J267" s="7">
        <v>411950</v>
      </c>
      <c r="K267" t="s">
        <v>57</v>
      </c>
      <c r="L267" t="s">
        <v>669</v>
      </c>
      <c r="M267" t="s">
        <v>668</v>
      </c>
      <c r="N267">
        <v>28760</v>
      </c>
      <c r="P267" t="s">
        <v>667</v>
      </c>
      <c r="Q267" t="s">
        <v>4460</v>
      </c>
    </row>
    <row r="268" spans="1:17" hidden="1" x14ac:dyDescent="0.25">
      <c r="A268">
        <v>229392</v>
      </c>
      <c r="B268">
        <v>882986</v>
      </c>
      <c r="C268" t="s">
        <v>4429</v>
      </c>
      <c r="D268" t="s">
        <v>233</v>
      </c>
      <c r="E268">
        <v>919049102</v>
      </c>
      <c r="F268" t="s">
        <v>4459</v>
      </c>
      <c r="G268" t="s">
        <v>4458</v>
      </c>
      <c r="H268" t="s">
        <v>239</v>
      </c>
      <c r="I268" t="s">
        <v>224</v>
      </c>
      <c r="J268" s="7">
        <v>167473.75</v>
      </c>
      <c r="K268" t="s">
        <v>35</v>
      </c>
      <c r="L268" t="s">
        <v>4457</v>
      </c>
      <c r="M268" t="s">
        <v>308</v>
      </c>
      <c r="N268">
        <v>187</v>
      </c>
      <c r="P268" t="s">
        <v>4456</v>
      </c>
      <c r="Q268" t="s">
        <v>4455</v>
      </c>
    </row>
    <row r="269" spans="1:17" hidden="1" x14ac:dyDescent="0.25">
      <c r="A269">
        <v>229392</v>
      </c>
      <c r="B269">
        <v>882986</v>
      </c>
      <c r="C269" t="s">
        <v>4429</v>
      </c>
      <c r="D269" t="s">
        <v>233</v>
      </c>
      <c r="E269">
        <v>998802502</v>
      </c>
      <c r="F269" t="s">
        <v>965</v>
      </c>
      <c r="G269" t="s">
        <v>3912</v>
      </c>
      <c r="H269" t="s">
        <v>254</v>
      </c>
      <c r="I269" t="s">
        <v>224</v>
      </c>
      <c r="J269" s="7">
        <v>327306</v>
      </c>
      <c r="K269" t="s">
        <v>126</v>
      </c>
      <c r="L269" t="s">
        <v>964</v>
      </c>
      <c r="M269" t="s">
        <v>963</v>
      </c>
      <c r="N269">
        <v>57001</v>
      </c>
      <c r="O269" t="s">
        <v>962</v>
      </c>
      <c r="P269" t="s">
        <v>961</v>
      </c>
      <c r="Q269" t="s">
        <v>4454</v>
      </c>
    </row>
    <row r="270" spans="1:17" hidden="1" x14ac:dyDescent="0.25">
      <c r="A270">
        <v>229392</v>
      </c>
      <c r="B270">
        <v>882986</v>
      </c>
      <c r="C270" t="s">
        <v>4429</v>
      </c>
      <c r="D270" t="s">
        <v>233</v>
      </c>
      <c r="E270">
        <v>999747670</v>
      </c>
      <c r="F270" t="s">
        <v>1280</v>
      </c>
      <c r="G270" t="s">
        <v>1279</v>
      </c>
      <c r="H270" t="s">
        <v>254</v>
      </c>
      <c r="I270" t="s">
        <v>224</v>
      </c>
      <c r="J270" s="7">
        <v>483475</v>
      </c>
      <c r="K270" t="s">
        <v>249</v>
      </c>
      <c r="L270" t="s">
        <v>1278</v>
      </c>
      <c r="M270" t="s">
        <v>248</v>
      </c>
      <c r="N270">
        <v>1000</v>
      </c>
      <c r="O270" t="s">
        <v>1277</v>
      </c>
      <c r="P270" t="s">
        <v>1276</v>
      </c>
      <c r="Q270" t="s">
        <v>4453</v>
      </c>
    </row>
    <row r="271" spans="1:17" hidden="1" x14ac:dyDescent="0.25">
      <c r="A271">
        <v>229392</v>
      </c>
      <c r="B271">
        <v>882986</v>
      </c>
      <c r="C271" t="s">
        <v>4429</v>
      </c>
      <c r="D271" t="s">
        <v>233</v>
      </c>
      <c r="E271">
        <v>999694708</v>
      </c>
      <c r="F271" t="s">
        <v>1572</v>
      </c>
      <c r="G271" t="s">
        <v>1571</v>
      </c>
      <c r="H271" t="s">
        <v>254</v>
      </c>
      <c r="I271" t="s">
        <v>224</v>
      </c>
      <c r="J271" s="7">
        <v>326087</v>
      </c>
      <c r="K271" t="s">
        <v>35</v>
      </c>
      <c r="L271" t="s">
        <v>1570</v>
      </c>
      <c r="M271" t="s">
        <v>308</v>
      </c>
      <c r="N271">
        <v>186</v>
      </c>
      <c r="O271" t="s">
        <v>1569</v>
      </c>
      <c r="P271" t="s">
        <v>1568</v>
      </c>
      <c r="Q271" t="s">
        <v>4452</v>
      </c>
    </row>
    <row r="272" spans="1:17" hidden="1" x14ac:dyDescent="0.25">
      <c r="A272">
        <v>229392</v>
      </c>
      <c r="B272">
        <v>882986</v>
      </c>
      <c r="C272" t="s">
        <v>4429</v>
      </c>
      <c r="D272" t="s">
        <v>233</v>
      </c>
      <c r="E272">
        <v>938395364</v>
      </c>
      <c r="F272" t="s">
        <v>4451</v>
      </c>
      <c r="G272" t="s">
        <v>4450</v>
      </c>
      <c r="H272" t="s">
        <v>232</v>
      </c>
      <c r="I272" t="s">
        <v>224</v>
      </c>
      <c r="J272" s="7">
        <v>147931</v>
      </c>
      <c r="K272" t="s">
        <v>126</v>
      </c>
      <c r="L272" t="s">
        <v>4449</v>
      </c>
      <c r="M272" t="s">
        <v>892</v>
      </c>
      <c r="N272">
        <v>45500</v>
      </c>
      <c r="P272" t="s">
        <v>4448</v>
      </c>
      <c r="Q272" t="s">
        <v>4447</v>
      </c>
    </row>
    <row r="273" spans="1:17" hidden="1" x14ac:dyDescent="0.25">
      <c r="A273">
        <v>229392</v>
      </c>
      <c r="B273">
        <v>882986</v>
      </c>
      <c r="C273" t="s">
        <v>4429</v>
      </c>
      <c r="D273" t="s">
        <v>233</v>
      </c>
      <c r="E273">
        <v>998028636</v>
      </c>
      <c r="F273" t="s">
        <v>2945</v>
      </c>
      <c r="G273" t="s">
        <v>4446</v>
      </c>
      <c r="H273" t="s">
        <v>254</v>
      </c>
      <c r="I273" t="s">
        <v>224</v>
      </c>
      <c r="J273" s="7">
        <v>355381</v>
      </c>
      <c r="K273" t="s">
        <v>113</v>
      </c>
      <c r="L273" t="s">
        <v>2944</v>
      </c>
      <c r="M273" t="s">
        <v>1042</v>
      </c>
      <c r="N273">
        <v>24105</v>
      </c>
      <c r="O273" t="s">
        <v>2943</v>
      </c>
      <c r="P273" t="s">
        <v>2942</v>
      </c>
      <c r="Q273" t="s">
        <v>4445</v>
      </c>
    </row>
    <row r="274" spans="1:17" hidden="1" x14ac:dyDescent="0.25">
      <c r="A274">
        <v>229392</v>
      </c>
      <c r="B274">
        <v>882986</v>
      </c>
      <c r="C274" t="s">
        <v>4429</v>
      </c>
      <c r="D274" t="s">
        <v>233</v>
      </c>
      <c r="E274">
        <v>913558514</v>
      </c>
      <c r="F274" t="s">
        <v>4444</v>
      </c>
      <c r="G274" t="s">
        <v>1542</v>
      </c>
      <c r="H274" t="s">
        <v>239</v>
      </c>
      <c r="I274" t="s">
        <v>224</v>
      </c>
      <c r="J274" s="7">
        <v>116800</v>
      </c>
      <c r="K274" t="s">
        <v>57</v>
      </c>
      <c r="L274" t="s">
        <v>4443</v>
      </c>
      <c r="M274" t="s">
        <v>428</v>
      </c>
      <c r="N274">
        <v>8005</v>
      </c>
      <c r="P274" t="s">
        <v>4442</v>
      </c>
      <c r="Q274" t="s">
        <v>4441</v>
      </c>
    </row>
    <row r="275" spans="1:17" hidden="1" x14ac:dyDescent="0.25">
      <c r="A275">
        <v>229392</v>
      </c>
      <c r="B275">
        <v>882986</v>
      </c>
      <c r="C275" t="s">
        <v>4429</v>
      </c>
      <c r="D275" t="s">
        <v>233</v>
      </c>
      <c r="E275">
        <v>999902385</v>
      </c>
      <c r="F275" t="s">
        <v>812</v>
      </c>
      <c r="G275" t="s">
        <v>4440</v>
      </c>
      <c r="H275" t="s">
        <v>225</v>
      </c>
      <c r="I275" t="s">
        <v>224</v>
      </c>
      <c r="J275" s="7">
        <v>319615</v>
      </c>
      <c r="K275" t="s">
        <v>35</v>
      </c>
      <c r="L275" t="s">
        <v>811</v>
      </c>
      <c r="M275" t="s">
        <v>810</v>
      </c>
      <c r="N275">
        <v>50014</v>
      </c>
      <c r="O275" t="s">
        <v>809</v>
      </c>
      <c r="Q275" t="s">
        <v>4439</v>
      </c>
    </row>
    <row r="276" spans="1:17" hidden="1" x14ac:dyDescent="0.25">
      <c r="A276">
        <v>229392</v>
      </c>
      <c r="B276">
        <v>882986</v>
      </c>
      <c r="C276" t="s">
        <v>4429</v>
      </c>
      <c r="D276" t="s">
        <v>233</v>
      </c>
      <c r="E276">
        <v>892106673</v>
      </c>
      <c r="F276" t="s">
        <v>3990</v>
      </c>
      <c r="H276" t="s">
        <v>225</v>
      </c>
      <c r="I276" t="s">
        <v>224</v>
      </c>
      <c r="J276" s="7">
        <v>534600</v>
      </c>
      <c r="K276" t="s">
        <v>285</v>
      </c>
      <c r="L276" t="s">
        <v>284</v>
      </c>
      <c r="M276" t="s">
        <v>283</v>
      </c>
      <c r="N276" t="s">
        <v>3989</v>
      </c>
      <c r="P276" t="s">
        <v>3988</v>
      </c>
      <c r="Q276" t="s">
        <v>4438</v>
      </c>
    </row>
    <row r="277" spans="1:17" hidden="1" x14ac:dyDescent="0.25">
      <c r="A277">
        <v>229392</v>
      </c>
      <c r="B277">
        <v>882986</v>
      </c>
      <c r="C277" t="s">
        <v>4429</v>
      </c>
      <c r="D277" t="s">
        <v>233</v>
      </c>
      <c r="E277">
        <v>999548529</v>
      </c>
      <c r="F277" t="s">
        <v>2037</v>
      </c>
      <c r="G277" t="s">
        <v>2036</v>
      </c>
      <c r="H277" t="s">
        <v>254</v>
      </c>
      <c r="I277" t="s">
        <v>224</v>
      </c>
      <c r="J277" s="7">
        <v>153075</v>
      </c>
      <c r="K277" t="s">
        <v>465</v>
      </c>
      <c r="L277" t="s">
        <v>1912</v>
      </c>
      <c r="M277" t="s">
        <v>464</v>
      </c>
      <c r="N277">
        <v>1113</v>
      </c>
      <c r="O277" t="s">
        <v>2035</v>
      </c>
      <c r="Q277" t="s">
        <v>4437</v>
      </c>
    </row>
    <row r="278" spans="1:17" hidden="1" x14ac:dyDescent="0.25">
      <c r="A278">
        <v>229392</v>
      </c>
      <c r="B278">
        <v>882986</v>
      </c>
      <c r="C278" t="s">
        <v>4429</v>
      </c>
      <c r="D278" t="s">
        <v>233</v>
      </c>
      <c r="E278">
        <v>995654076</v>
      </c>
      <c r="F278" t="s">
        <v>2935</v>
      </c>
      <c r="G278" t="s">
        <v>4436</v>
      </c>
      <c r="H278" t="s">
        <v>254</v>
      </c>
      <c r="I278" t="s">
        <v>224</v>
      </c>
      <c r="J278" s="7">
        <v>468675</v>
      </c>
      <c r="K278" t="s">
        <v>113</v>
      </c>
      <c r="L278" t="s">
        <v>2934</v>
      </c>
      <c r="M278" t="s">
        <v>2933</v>
      </c>
      <c r="N278">
        <v>76344</v>
      </c>
      <c r="P278" t="s">
        <v>2932</v>
      </c>
      <c r="Q278" t="s">
        <v>4435</v>
      </c>
    </row>
    <row r="279" spans="1:17" hidden="1" x14ac:dyDescent="0.25">
      <c r="A279">
        <v>229392</v>
      </c>
      <c r="B279">
        <v>882986</v>
      </c>
      <c r="C279" t="s">
        <v>4429</v>
      </c>
      <c r="D279" t="s">
        <v>233</v>
      </c>
      <c r="E279">
        <v>999749610</v>
      </c>
      <c r="F279" t="s">
        <v>1033</v>
      </c>
      <c r="G279" t="s">
        <v>4434</v>
      </c>
      <c r="H279" t="s">
        <v>225</v>
      </c>
      <c r="I279" t="s">
        <v>224</v>
      </c>
      <c r="J279" s="7">
        <v>595300</v>
      </c>
      <c r="K279" t="s">
        <v>68</v>
      </c>
      <c r="L279" t="s">
        <v>1032</v>
      </c>
      <c r="M279" t="s">
        <v>1031</v>
      </c>
      <c r="N279" t="s">
        <v>1030</v>
      </c>
      <c r="O279" t="s">
        <v>1029</v>
      </c>
      <c r="P279" t="s">
        <v>1028</v>
      </c>
      <c r="Q279" t="s">
        <v>4433</v>
      </c>
    </row>
    <row r="280" spans="1:17" hidden="1" x14ac:dyDescent="0.25">
      <c r="A280">
        <v>229392</v>
      </c>
      <c r="B280">
        <v>882986</v>
      </c>
      <c r="C280" t="s">
        <v>4429</v>
      </c>
      <c r="D280" t="s">
        <v>226</v>
      </c>
      <c r="E280">
        <v>999986484</v>
      </c>
      <c r="F280" t="s">
        <v>4432</v>
      </c>
      <c r="G280" t="s">
        <v>624</v>
      </c>
      <c r="H280" t="s">
        <v>225</v>
      </c>
      <c r="I280" t="s">
        <v>224</v>
      </c>
      <c r="J280" s="7">
        <v>760912</v>
      </c>
      <c r="K280" t="s">
        <v>57</v>
      </c>
      <c r="L280" t="s">
        <v>4431</v>
      </c>
      <c r="M280" t="s">
        <v>492</v>
      </c>
      <c r="N280">
        <v>8290</v>
      </c>
      <c r="O280" t="s">
        <v>623</v>
      </c>
      <c r="P280" t="s">
        <v>622</v>
      </c>
      <c r="Q280" t="s">
        <v>4430</v>
      </c>
    </row>
    <row r="281" spans="1:17" hidden="1" x14ac:dyDescent="0.25">
      <c r="A281">
        <v>229392</v>
      </c>
      <c r="B281">
        <v>882986</v>
      </c>
      <c r="C281" t="s">
        <v>4429</v>
      </c>
      <c r="D281" t="s">
        <v>233</v>
      </c>
      <c r="E281">
        <v>973820443</v>
      </c>
      <c r="F281" t="s">
        <v>4428</v>
      </c>
      <c r="G281" t="s">
        <v>3158</v>
      </c>
      <c r="H281" t="s">
        <v>239</v>
      </c>
      <c r="I281" t="s">
        <v>224</v>
      </c>
      <c r="J281" s="7">
        <v>115200</v>
      </c>
      <c r="K281" t="s">
        <v>35</v>
      </c>
      <c r="L281" t="s">
        <v>3157</v>
      </c>
      <c r="M281" t="s">
        <v>2027</v>
      </c>
      <c r="N281">
        <v>52100</v>
      </c>
      <c r="O281" t="s">
        <v>3156</v>
      </c>
      <c r="P281" t="s">
        <v>3155</v>
      </c>
      <c r="Q281" t="s">
        <v>4427</v>
      </c>
    </row>
    <row r="282" spans="1:17" hidden="1" x14ac:dyDescent="0.25">
      <c r="A282">
        <v>229393</v>
      </c>
      <c r="B282">
        <v>883272</v>
      </c>
      <c r="C282" t="s">
        <v>4369</v>
      </c>
      <c r="D282" t="s">
        <v>233</v>
      </c>
      <c r="E282">
        <v>911304816</v>
      </c>
      <c r="F282" t="s">
        <v>4426</v>
      </c>
      <c r="G282" t="s">
        <v>2835</v>
      </c>
      <c r="H282" t="s">
        <v>232</v>
      </c>
      <c r="I282" t="s">
        <v>224</v>
      </c>
      <c r="J282" s="7">
        <v>424387.83</v>
      </c>
      <c r="K282" t="s">
        <v>315</v>
      </c>
      <c r="L282" t="s">
        <v>4425</v>
      </c>
      <c r="M282" t="s">
        <v>477</v>
      </c>
      <c r="N282">
        <v>10000</v>
      </c>
      <c r="P282" t="s">
        <v>4424</v>
      </c>
      <c r="Q282" t="s">
        <v>4423</v>
      </c>
    </row>
    <row r="283" spans="1:17" hidden="1" x14ac:dyDescent="0.25">
      <c r="A283">
        <v>229393</v>
      </c>
      <c r="B283">
        <v>883272</v>
      </c>
      <c r="C283" t="s">
        <v>4369</v>
      </c>
      <c r="D283" t="s">
        <v>233</v>
      </c>
      <c r="E283">
        <v>926110217</v>
      </c>
      <c r="F283" t="s">
        <v>4422</v>
      </c>
      <c r="G283" t="s">
        <v>4421</v>
      </c>
      <c r="H283" t="s">
        <v>232</v>
      </c>
      <c r="I283" t="s">
        <v>224</v>
      </c>
      <c r="J283" s="7">
        <v>1727563.54</v>
      </c>
      <c r="K283" t="s">
        <v>315</v>
      </c>
      <c r="L283" t="s">
        <v>4420</v>
      </c>
      <c r="M283" t="s">
        <v>2351</v>
      </c>
      <c r="N283">
        <v>10000</v>
      </c>
      <c r="P283" t="s">
        <v>4419</v>
      </c>
      <c r="Q283" t="s">
        <v>4418</v>
      </c>
    </row>
    <row r="284" spans="1:17" hidden="1" x14ac:dyDescent="0.25">
      <c r="A284">
        <v>229393</v>
      </c>
      <c r="B284">
        <v>883272</v>
      </c>
      <c r="C284" t="s">
        <v>4369</v>
      </c>
      <c r="D284" t="s">
        <v>233</v>
      </c>
      <c r="E284">
        <v>911259032</v>
      </c>
      <c r="F284" t="s">
        <v>4417</v>
      </c>
      <c r="G284" t="s">
        <v>4416</v>
      </c>
      <c r="H284" t="s">
        <v>239</v>
      </c>
      <c r="I284" t="s">
        <v>224</v>
      </c>
      <c r="J284" s="7">
        <v>107399.14</v>
      </c>
      <c r="K284" t="s">
        <v>503</v>
      </c>
      <c r="L284" t="s">
        <v>4415</v>
      </c>
      <c r="M284" t="s">
        <v>502</v>
      </c>
      <c r="N284">
        <v>220043</v>
      </c>
      <c r="P284" t="s">
        <v>4414</v>
      </c>
      <c r="Q284" t="s">
        <v>4413</v>
      </c>
    </row>
    <row r="285" spans="1:17" hidden="1" x14ac:dyDescent="0.25">
      <c r="A285">
        <v>229393</v>
      </c>
      <c r="B285">
        <v>883272</v>
      </c>
      <c r="C285" t="s">
        <v>4369</v>
      </c>
      <c r="D285" t="s">
        <v>233</v>
      </c>
      <c r="E285">
        <v>952599753</v>
      </c>
      <c r="F285" t="s">
        <v>4412</v>
      </c>
      <c r="G285" t="s">
        <v>4411</v>
      </c>
      <c r="H285" t="s">
        <v>232</v>
      </c>
      <c r="I285" t="s">
        <v>224</v>
      </c>
      <c r="J285" s="7">
        <v>383643.13</v>
      </c>
      <c r="K285" t="s">
        <v>35</v>
      </c>
      <c r="L285" t="s">
        <v>4410</v>
      </c>
      <c r="M285" t="s">
        <v>2053</v>
      </c>
      <c r="N285">
        <v>75100</v>
      </c>
      <c r="P285" t="s">
        <v>4409</v>
      </c>
      <c r="Q285" t="s">
        <v>4408</v>
      </c>
    </row>
    <row r="286" spans="1:17" hidden="1" x14ac:dyDescent="0.25">
      <c r="A286">
        <v>229393</v>
      </c>
      <c r="B286">
        <v>883272</v>
      </c>
      <c r="C286" t="s">
        <v>4369</v>
      </c>
      <c r="D286" t="s">
        <v>233</v>
      </c>
      <c r="E286">
        <v>924773848</v>
      </c>
      <c r="F286" t="s">
        <v>1451</v>
      </c>
      <c r="G286" t="s">
        <v>4407</v>
      </c>
      <c r="H286" t="s">
        <v>225</v>
      </c>
      <c r="I286" t="s">
        <v>224</v>
      </c>
      <c r="J286" s="7">
        <v>552497.89</v>
      </c>
      <c r="K286" t="s">
        <v>126</v>
      </c>
      <c r="L286" t="s">
        <v>4406</v>
      </c>
      <c r="M286" t="s">
        <v>1125</v>
      </c>
      <c r="N286" t="s">
        <v>4405</v>
      </c>
      <c r="P286" t="s">
        <v>4404</v>
      </c>
      <c r="Q286" t="s">
        <v>4403</v>
      </c>
    </row>
    <row r="287" spans="1:17" hidden="1" x14ac:dyDescent="0.25">
      <c r="A287">
        <v>229393</v>
      </c>
      <c r="B287">
        <v>883272</v>
      </c>
      <c r="C287" t="s">
        <v>4369</v>
      </c>
      <c r="D287" t="s">
        <v>233</v>
      </c>
      <c r="E287">
        <v>898591123</v>
      </c>
      <c r="F287" t="s">
        <v>4340</v>
      </c>
      <c r="G287" t="s">
        <v>4339</v>
      </c>
      <c r="H287" t="s">
        <v>230</v>
      </c>
      <c r="I287" t="s">
        <v>224</v>
      </c>
      <c r="J287" s="7">
        <v>133938.89000000001</v>
      </c>
      <c r="K287" t="s">
        <v>229</v>
      </c>
      <c r="L287" t="s">
        <v>4338</v>
      </c>
      <c r="M287" t="s">
        <v>466</v>
      </c>
      <c r="N287">
        <v>300278</v>
      </c>
      <c r="Q287" t="s">
        <v>4402</v>
      </c>
    </row>
    <row r="288" spans="1:17" hidden="1" x14ac:dyDescent="0.25">
      <c r="A288">
        <v>229393</v>
      </c>
      <c r="B288">
        <v>883272</v>
      </c>
      <c r="C288" t="s">
        <v>4369</v>
      </c>
      <c r="D288" t="s">
        <v>233</v>
      </c>
      <c r="E288">
        <v>897024185</v>
      </c>
      <c r="F288" t="s">
        <v>3911</v>
      </c>
      <c r="G288" t="s">
        <v>3910</v>
      </c>
      <c r="H288" t="s">
        <v>232</v>
      </c>
      <c r="I288" t="s">
        <v>224</v>
      </c>
      <c r="J288" s="7">
        <v>621203.57999999996</v>
      </c>
      <c r="K288" t="s">
        <v>229</v>
      </c>
      <c r="L288" t="s">
        <v>3909</v>
      </c>
      <c r="M288" t="s">
        <v>228</v>
      </c>
      <c r="N288">
        <v>13685</v>
      </c>
      <c r="P288" t="s">
        <v>3908</v>
      </c>
      <c r="Q288" t="s">
        <v>4401</v>
      </c>
    </row>
    <row r="289" spans="1:17" hidden="1" x14ac:dyDescent="0.25">
      <c r="A289">
        <v>229393</v>
      </c>
      <c r="B289">
        <v>883272</v>
      </c>
      <c r="C289" t="s">
        <v>4369</v>
      </c>
      <c r="D289" t="s">
        <v>233</v>
      </c>
      <c r="E289">
        <v>999995893</v>
      </c>
      <c r="F289" t="s">
        <v>564</v>
      </c>
      <c r="G289" t="s">
        <v>4400</v>
      </c>
      <c r="H289" t="s">
        <v>254</v>
      </c>
      <c r="I289" t="s">
        <v>224</v>
      </c>
      <c r="J289" s="7">
        <v>177345</v>
      </c>
      <c r="K289" t="s">
        <v>126</v>
      </c>
      <c r="L289" t="s">
        <v>563</v>
      </c>
      <c r="M289" t="s">
        <v>562</v>
      </c>
      <c r="N289">
        <v>70013</v>
      </c>
      <c r="O289" t="s">
        <v>561</v>
      </c>
      <c r="P289" t="s">
        <v>560</v>
      </c>
      <c r="Q289" t="s">
        <v>4399</v>
      </c>
    </row>
    <row r="290" spans="1:17" hidden="1" x14ac:dyDescent="0.25">
      <c r="A290">
        <v>229393</v>
      </c>
      <c r="B290">
        <v>883272</v>
      </c>
      <c r="C290" t="s">
        <v>4369</v>
      </c>
      <c r="D290" t="s">
        <v>233</v>
      </c>
      <c r="E290">
        <v>954502214</v>
      </c>
      <c r="F290" t="s">
        <v>4398</v>
      </c>
      <c r="G290" t="s">
        <v>4397</v>
      </c>
      <c r="H290" t="s">
        <v>232</v>
      </c>
      <c r="I290" t="s">
        <v>224</v>
      </c>
      <c r="J290" s="7">
        <v>505371.24</v>
      </c>
      <c r="K290" t="s">
        <v>496</v>
      </c>
      <c r="L290" t="s">
        <v>2860</v>
      </c>
      <c r="M290" t="s">
        <v>495</v>
      </c>
      <c r="N290">
        <v>2064</v>
      </c>
      <c r="O290" t="s">
        <v>2859</v>
      </c>
      <c r="P290" t="s">
        <v>2858</v>
      </c>
      <c r="Q290" t="s">
        <v>4396</v>
      </c>
    </row>
    <row r="291" spans="1:17" hidden="1" x14ac:dyDescent="0.25">
      <c r="A291">
        <v>229393</v>
      </c>
      <c r="B291">
        <v>883272</v>
      </c>
      <c r="C291" t="s">
        <v>4369</v>
      </c>
      <c r="D291" t="s">
        <v>233</v>
      </c>
      <c r="E291">
        <v>896242753</v>
      </c>
      <c r="F291" t="s">
        <v>4308</v>
      </c>
      <c r="G291" t="s">
        <v>4307</v>
      </c>
      <c r="H291" t="s">
        <v>230</v>
      </c>
      <c r="I291" t="s">
        <v>224</v>
      </c>
      <c r="J291" s="7">
        <v>126497.84</v>
      </c>
      <c r="K291" t="s">
        <v>1067</v>
      </c>
      <c r="L291" t="s">
        <v>4306</v>
      </c>
      <c r="M291" t="s">
        <v>2031</v>
      </c>
      <c r="N291" t="s">
        <v>4305</v>
      </c>
      <c r="Q291" t="s">
        <v>4395</v>
      </c>
    </row>
    <row r="292" spans="1:17" hidden="1" x14ac:dyDescent="0.25">
      <c r="A292">
        <v>229393</v>
      </c>
      <c r="B292">
        <v>883272</v>
      </c>
      <c r="C292" t="s">
        <v>4369</v>
      </c>
      <c r="D292" t="s">
        <v>226</v>
      </c>
      <c r="E292">
        <v>955552336</v>
      </c>
      <c r="F292" t="s">
        <v>1081</v>
      </c>
      <c r="G292" t="s">
        <v>257</v>
      </c>
      <c r="H292" t="s">
        <v>254</v>
      </c>
      <c r="I292" t="s">
        <v>224</v>
      </c>
      <c r="J292" s="7">
        <v>757707.86</v>
      </c>
      <c r="K292" t="s">
        <v>57</v>
      </c>
      <c r="L292" t="s">
        <v>256</v>
      </c>
      <c r="M292" t="s">
        <v>1080</v>
      </c>
      <c r="N292">
        <v>20009</v>
      </c>
      <c r="O292" t="s">
        <v>1079</v>
      </c>
      <c r="P292" t="s">
        <v>1078</v>
      </c>
      <c r="Q292" t="s">
        <v>4394</v>
      </c>
    </row>
    <row r="293" spans="1:17" hidden="1" x14ac:dyDescent="0.25">
      <c r="A293">
        <v>229393</v>
      </c>
      <c r="B293">
        <v>883272</v>
      </c>
      <c r="C293" t="s">
        <v>4369</v>
      </c>
      <c r="D293" t="s">
        <v>233</v>
      </c>
      <c r="E293">
        <v>911211696</v>
      </c>
      <c r="F293" t="s">
        <v>4393</v>
      </c>
      <c r="G293" t="s">
        <v>1910</v>
      </c>
      <c r="H293" t="s">
        <v>230</v>
      </c>
      <c r="I293" t="s">
        <v>224</v>
      </c>
      <c r="J293" s="7">
        <v>145100.45000000001</v>
      </c>
      <c r="K293" t="s">
        <v>503</v>
      </c>
      <c r="L293" t="s">
        <v>4392</v>
      </c>
      <c r="M293" t="s">
        <v>502</v>
      </c>
      <c r="N293">
        <v>220050</v>
      </c>
      <c r="P293" t="s">
        <v>4391</v>
      </c>
      <c r="Q293" t="s">
        <v>4390</v>
      </c>
    </row>
    <row r="294" spans="1:17" hidden="1" x14ac:dyDescent="0.25">
      <c r="A294">
        <v>229393</v>
      </c>
      <c r="B294">
        <v>883272</v>
      </c>
      <c r="C294" t="s">
        <v>4369</v>
      </c>
      <c r="D294" t="s">
        <v>233</v>
      </c>
      <c r="E294">
        <v>952127751</v>
      </c>
      <c r="F294" t="s">
        <v>4389</v>
      </c>
      <c r="G294" t="s">
        <v>4388</v>
      </c>
      <c r="H294" t="s">
        <v>230</v>
      </c>
      <c r="I294" t="s">
        <v>224</v>
      </c>
      <c r="J294" s="7">
        <v>145844.56</v>
      </c>
      <c r="K294" t="s">
        <v>465</v>
      </c>
      <c r="L294" t="s">
        <v>4387</v>
      </c>
      <c r="M294" t="s">
        <v>464</v>
      </c>
      <c r="N294">
        <v>1202</v>
      </c>
      <c r="P294" t="s">
        <v>4386</v>
      </c>
      <c r="Q294" t="s">
        <v>4385</v>
      </c>
    </row>
    <row r="295" spans="1:17" hidden="1" x14ac:dyDescent="0.25">
      <c r="A295">
        <v>229393</v>
      </c>
      <c r="B295">
        <v>883272</v>
      </c>
      <c r="C295" t="s">
        <v>4369</v>
      </c>
      <c r="D295" t="s">
        <v>233</v>
      </c>
      <c r="E295">
        <v>920244821</v>
      </c>
      <c r="F295" t="s">
        <v>4384</v>
      </c>
      <c r="G295" t="s">
        <v>4383</v>
      </c>
      <c r="H295" t="s">
        <v>232</v>
      </c>
      <c r="I295" t="s">
        <v>224</v>
      </c>
      <c r="J295" s="7">
        <v>212938.01</v>
      </c>
      <c r="K295" t="s">
        <v>485</v>
      </c>
      <c r="L295" t="s">
        <v>4382</v>
      </c>
      <c r="M295" t="s">
        <v>660</v>
      </c>
      <c r="N295">
        <v>11050</v>
      </c>
      <c r="P295" t="s">
        <v>4381</v>
      </c>
      <c r="Q295" t="s">
        <v>4380</v>
      </c>
    </row>
    <row r="296" spans="1:17" hidden="1" x14ac:dyDescent="0.25">
      <c r="A296">
        <v>229393</v>
      </c>
      <c r="B296">
        <v>883272</v>
      </c>
      <c r="C296" t="s">
        <v>4369</v>
      </c>
      <c r="D296" t="s">
        <v>233</v>
      </c>
      <c r="E296">
        <v>999940991</v>
      </c>
      <c r="F296" t="s">
        <v>531</v>
      </c>
      <c r="G296" t="s">
        <v>530</v>
      </c>
      <c r="H296" t="s">
        <v>254</v>
      </c>
      <c r="I296" t="s">
        <v>224</v>
      </c>
      <c r="J296" s="7">
        <v>118932.76</v>
      </c>
      <c r="K296" t="s">
        <v>485</v>
      </c>
      <c r="L296" t="s">
        <v>529</v>
      </c>
      <c r="M296" t="s">
        <v>484</v>
      </c>
      <c r="N296">
        <v>11060</v>
      </c>
      <c r="O296" t="s">
        <v>528</v>
      </c>
      <c r="P296" t="s">
        <v>527</v>
      </c>
      <c r="Q296" t="s">
        <v>4379</v>
      </c>
    </row>
    <row r="297" spans="1:17" hidden="1" x14ac:dyDescent="0.25">
      <c r="A297">
        <v>229393</v>
      </c>
      <c r="B297">
        <v>883272</v>
      </c>
      <c r="C297" t="s">
        <v>4369</v>
      </c>
      <c r="D297" t="s">
        <v>233</v>
      </c>
      <c r="E297">
        <v>999827307</v>
      </c>
      <c r="F297" t="s">
        <v>125</v>
      </c>
      <c r="G297" t="s">
        <v>3932</v>
      </c>
      <c r="H297" t="s">
        <v>254</v>
      </c>
      <c r="I297" t="s">
        <v>224</v>
      </c>
      <c r="J297" s="7">
        <v>377633.24</v>
      </c>
      <c r="K297" t="s">
        <v>126</v>
      </c>
      <c r="L297" t="s">
        <v>1355</v>
      </c>
      <c r="M297" t="s">
        <v>268</v>
      </c>
      <c r="N297">
        <v>10177</v>
      </c>
      <c r="O297" t="s">
        <v>1354</v>
      </c>
      <c r="P297" t="s">
        <v>1353</v>
      </c>
      <c r="Q297" t="s">
        <v>4378</v>
      </c>
    </row>
    <row r="298" spans="1:17" hidden="1" x14ac:dyDescent="0.25">
      <c r="A298">
        <v>229393</v>
      </c>
      <c r="B298">
        <v>883272</v>
      </c>
      <c r="C298" t="s">
        <v>4369</v>
      </c>
      <c r="D298" t="s">
        <v>233</v>
      </c>
      <c r="E298">
        <v>926056091</v>
      </c>
      <c r="F298" t="s">
        <v>4377</v>
      </c>
      <c r="G298" t="s">
        <v>4376</v>
      </c>
      <c r="H298" t="s">
        <v>254</v>
      </c>
      <c r="I298" t="s">
        <v>224</v>
      </c>
      <c r="J298" s="7">
        <v>138279.49</v>
      </c>
      <c r="K298" t="s">
        <v>24</v>
      </c>
      <c r="L298" t="s">
        <v>4375</v>
      </c>
      <c r="M298" t="s">
        <v>4374</v>
      </c>
      <c r="N298" t="s">
        <v>4373</v>
      </c>
      <c r="P298" t="s">
        <v>4372</v>
      </c>
      <c r="Q298" t="s">
        <v>4371</v>
      </c>
    </row>
    <row r="299" spans="1:17" hidden="1" x14ac:dyDescent="0.25">
      <c r="A299">
        <v>229393</v>
      </c>
      <c r="B299">
        <v>883272</v>
      </c>
      <c r="C299" t="s">
        <v>4369</v>
      </c>
      <c r="D299" t="s">
        <v>233</v>
      </c>
      <c r="E299">
        <v>911477670</v>
      </c>
      <c r="F299" t="s">
        <v>4337</v>
      </c>
      <c r="G299" t="s">
        <v>4336</v>
      </c>
      <c r="H299" t="s">
        <v>230</v>
      </c>
      <c r="I299" t="s">
        <v>224</v>
      </c>
      <c r="J299" s="7">
        <v>183545.85</v>
      </c>
      <c r="K299" t="s">
        <v>445</v>
      </c>
      <c r="L299" t="s">
        <v>4335</v>
      </c>
      <c r="M299" t="s">
        <v>1230</v>
      </c>
      <c r="N299">
        <v>1601</v>
      </c>
      <c r="Q299" t="s">
        <v>4370</v>
      </c>
    </row>
    <row r="300" spans="1:17" hidden="1" x14ac:dyDescent="0.25">
      <c r="A300">
        <v>229393</v>
      </c>
      <c r="B300">
        <v>883272</v>
      </c>
      <c r="C300" t="s">
        <v>4369</v>
      </c>
      <c r="D300" t="s">
        <v>233</v>
      </c>
      <c r="E300">
        <v>911255928</v>
      </c>
      <c r="F300" t="s">
        <v>3253</v>
      </c>
      <c r="G300" t="s">
        <v>3253</v>
      </c>
      <c r="H300" t="s">
        <v>230</v>
      </c>
      <c r="I300" t="s">
        <v>224</v>
      </c>
      <c r="J300" s="7">
        <v>157502.20000000001</v>
      </c>
      <c r="K300" t="s">
        <v>126</v>
      </c>
      <c r="L300" t="s">
        <v>4281</v>
      </c>
      <c r="M300" t="s">
        <v>411</v>
      </c>
      <c r="N300" t="s">
        <v>3251</v>
      </c>
      <c r="P300" t="s">
        <v>4280</v>
      </c>
      <c r="Q300" t="s">
        <v>4368</v>
      </c>
    </row>
    <row r="301" spans="1:17" hidden="1" x14ac:dyDescent="0.25">
      <c r="A301">
        <v>229397</v>
      </c>
      <c r="B301">
        <v>883374</v>
      </c>
      <c r="C301" t="s">
        <v>4343</v>
      </c>
      <c r="D301" t="s">
        <v>233</v>
      </c>
      <c r="E301">
        <v>920781328</v>
      </c>
      <c r="F301" t="s">
        <v>3869</v>
      </c>
      <c r="G301" t="s">
        <v>3868</v>
      </c>
      <c r="H301" t="s">
        <v>230</v>
      </c>
      <c r="I301" t="s">
        <v>224</v>
      </c>
      <c r="J301" s="7">
        <v>151250</v>
      </c>
      <c r="K301" t="s">
        <v>126</v>
      </c>
      <c r="L301" t="s">
        <v>3867</v>
      </c>
      <c r="M301" t="s">
        <v>1410</v>
      </c>
      <c r="N301" t="s">
        <v>3866</v>
      </c>
      <c r="O301" t="s">
        <v>3865</v>
      </c>
      <c r="Q301" t="s">
        <v>4365</v>
      </c>
    </row>
    <row r="302" spans="1:17" hidden="1" x14ac:dyDescent="0.25">
      <c r="A302">
        <v>229397</v>
      </c>
      <c r="B302">
        <v>883374</v>
      </c>
      <c r="C302" t="s">
        <v>4343</v>
      </c>
      <c r="D302" t="s">
        <v>233</v>
      </c>
      <c r="E302">
        <v>898888234</v>
      </c>
      <c r="F302" t="s">
        <v>4364</v>
      </c>
      <c r="G302" t="s">
        <v>4363</v>
      </c>
      <c r="H302" t="s">
        <v>230</v>
      </c>
      <c r="I302" t="s">
        <v>224</v>
      </c>
      <c r="J302" s="7">
        <v>130750</v>
      </c>
      <c r="K302" t="s">
        <v>526</v>
      </c>
      <c r="L302" t="s">
        <v>4362</v>
      </c>
      <c r="M302" t="s">
        <v>4361</v>
      </c>
      <c r="N302">
        <v>85000</v>
      </c>
      <c r="Q302" t="s">
        <v>4360</v>
      </c>
    </row>
    <row r="303" spans="1:17" hidden="1" x14ac:dyDescent="0.25">
      <c r="A303">
        <v>229397</v>
      </c>
      <c r="B303">
        <v>883374</v>
      </c>
      <c r="C303" t="s">
        <v>4343</v>
      </c>
      <c r="D303" t="s">
        <v>226</v>
      </c>
      <c r="E303">
        <v>952709460</v>
      </c>
      <c r="F303" t="s">
        <v>3852</v>
      </c>
      <c r="G303" t="s">
        <v>4359</v>
      </c>
      <c r="H303" t="s">
        <v>230</v>
      </c>
      <c r="I303" t="s">
        <v>224</v>
      </c>
      <c r="J303" s="7">
        <v>390295</v>
      </c>
      <c r="K303" t="s">
        <v>46</v>
      </c>
      <c r="L303" t="s">
        <v>4358</v>
      </c>
      <c r="M303" t="s">
        <v>1088</v>
      </c>
      <c r="N303">
        <v>75334</v>
      </c>
      <c r="O303" t="s">
        <v>3849</v>
      </c>
      <c r="Q303" t="s">
        <v>4357</v>
      </c>
    </row>
    <row r="304" spans="1:17" hidden="1" x14ac:dyDescent="0.25">
      <c r="A304">
        <v>229397</v>
      </c>
      <c r="B304">
        <v>883374</v>
      </c>
      <c r="C304" t="s">
        <v>4343</v>
      </c>
      <c r="D304" t="s">
        <v>233</v>
      </c>
      <c r="E304">
        <v>987804060</v>
      </c>
      <c r="F304" t="s">
        <v>2613</v>
      </c>
      <c r="G304" t="s">
        <v>3947</v>
      </c>
      <c r="H304" t="s">
        <v>232</v>
      </c>
      <c r="I304" t="s">
        <v>224</v>
      </c>
      <c r="J304" s="7">
        <v>544250</v>
      </c>
      <c r="K304" t="s">
        <v>126</v>
      </c>
      <c r="L304" t="s">
        <v>2611</v>
      </c>
      <c r="M304" t="s">
        <v>858</v>
      </c>
      <c r="N304">
        <v>15233</v>
      </c>
      <c r="O304" t="s">
        <v>2610</v>
      </c>
      <c r="P304" t="s">
        <v>2609</v>
      </c>
      <c r="Q304" t="s">
        <v>4356</v>
      </c>
    </row>
    <row r="305" spans="1:17" hidden="1" x14ac:dyDescent="0.25">
      <c r="A305">
        <v>229397</v>
      </c>
      <c r="B305">
        <v>883374</v>
      </c>
      <c r="C305" t="s">
        <v>4343</v>
      </c>
      <c r="D305" t="s">
        <v>233</v>
      </c>
      <c r="E305">
        <v>999836522</v>
      </c>
      <c r="F305" t="s">
        <v>1899</v>
      </c>
      <c r="G305" t="s">
        <v>1898</v>
      </c>
      <c r="H305" t="s">
        <v>225</v>
      </c>
      <c r="I305" t="s">
        <v>224</v>
      </c>
      <c r="J305" s="7">
        <v>319500</v>
      </c>
      <c r="K305" t="s">
        <v>46</v>
      </c>
      <c r="L305" t="s">
        <v>1897</v>
      </c>
      <c r="M305" t="s">
        <v>675</v>
      </c>
      <c r="N305">
        <v>31042</v>
      </c>
      <c r="O305" t="s">
        <v>1896</v>
      </c>
      <c r="P305" t="s">
        <v>1895</v>
      </c>
      <c r="Q305" t="s">
        <v>4355</v>
      </c>
    </row>
    <row r="306" spans="1:17" hidden="1" x14ac:dyDescent="0.25">
      <c r="A306">
        <v>229397</v>
      </c>
      <c r="B306">
        <v>883374</v>
      </c>
      <c r="C306" t="s">
        <v>4343</v>
      </c>
      <c r="D306" t="s">
        <v>233</v>
      </c>
      <c r="E306">
        <v>998381522</v>
      </c>
      <c r="F306" t="s">
        <v>191</v>
      </c>
      <c r="G306" t="s">
        <v>191</v>
      </c>
      <c r="H306" t="s">
        <v>232</v>
      </c>
      <c r="I306" t="s">
        <v>224</v>
      </c>
      <c r="J306" s="7">
        <v>721000</v>
      </c>
      <c r="K306" t="s">
        <v>46</v>
      </c>
      <c r="L306" t="s">
        <v>2303</v>
      </c>
      <c r="M306" t="s">
        <v>345</v>
      </c>
      <c r="N306">
        <v>75015</v>
      </c>
      <c r="O306" t="s">
        <v>2302</v>
      </c>
      <c r="P306" t="s">
        <v>2301</v>
      </c>
      <c r="Q306" t="s">
        <v>4354</v>
      </c>
    </row>
    <row r="307" spans="1:17" hidden="1" x14ac:dyDescent="0.25">
      <c r="A307">
        <v>229397</v>
      </c>
      <c r="B307">
        <v>883374</v>
      </c>
      <c r="C307" t="s">
        <v>4343</v>
      </c>
      <c r="D307" t="s">
        <v>233</v>
      </c>
      <c r="E307">
        <v>984400330</v>
      </c>
      <c r="F307" t="s">
        <v>2377</v>
      </c>
      <c r="G307" t="s">
        <v>3967</v>
      </c>
      <c r="H307" t="s">
        <v>230</v>
      </c>
      <c r="I307" t="s">
        <v>224</v>
      </c>
      <c r="J307" s="7">
        <v>221750</v>
      </c>
      <c r="K307" t="s">
        <v>274</v>
      </c>
      <c r="L307" t="s">
        <v>2375</v>
      </c>
      <c r="M307" t="s">
        <v>272</v>
      </c>
      <c r="N307" t="s">
        <v>2374</v>
      </c>
      <c r="O307" t="s">
        <v>2373</v>
      </c>
      <c r="P307" t="s">
        <v>2372</v>
      </c>
      <c r="Q307" t="s">
        <v>4353</v>
      </c>
    </row>
    <row r="308" spans="1:17" hidden="1" x14ac:dyDescent="0.25">
      <c r="A308">
        <v>229397</v>
      </c>
      <c r="B308">
        <v>883374</v>
      </c>
      <c r="C308" t="s">
        <v>4343</v>
      </c>
      <c r="D308" t="s">
        <v>233</v>
      </c>
      <c r="E308">
        <v>953905955</v>
      </c>
      <c r="F308" t="s">
        <v>3785</v>
      </c>
      <c r="G308" t="s">
        <v>4352</v>
      </c>
      <c r="H308" t="s">
        <v>230</v>
      </c>
      <c r="I308" t="s">
        <v>224</v>
      </c>
      <c r="J308" s="7">
        <v>72500</v>
      </c>
      <c r="K308" t="s">
        <v>465</v>
      </c>
      <c r="L308" t="s">
        <v>3783</v>
      </c>
      <c r="M308" t="s">
        <v>464</v>
      </c>
      <c r="N308">
        <v>1000</v>
      </c>
      <c r="O308" t="s">
        <v>3782</v>
      </c>
      <c r="P308" t="s">
        <v>3781</v>
      </c>
      <c r="Q308" t="s">
        <v>4351</v>
      </c>
    </row>
    <row r="309" spans="1:17" hidden="1" x14ac:dyDescent="0.25">
      <c r="A309">
        <v>229397</v>
      </c>
      <c r="B309">
        <v>883374</v>
      </c>
      <c r="C309" t="s">
        <v>4343</v>
      </c>
      <c r="D309" t="s">
        <v>233</v>
      </c>
      <c r="E309">
        <v>998142126</v>
      </c>
      <c r="F309" t="s">
        <v>2224</v>
      </c>
      <c r="G309" t="s">
        <v>1872</v>
      </c>
      <c r="H309" t="s">
        <v>232</v>
      </c>
      <c r="I309" t="s">
        <v>224</v>
      </c>
      <c r="J309" s="7">
        <v>187250</v>
      </c>
      <c r="K309" t="s">
        <v>46</v>
      </c>
      <c r="L309" t="s">
        <v>2223</v>
      </c>
      <c r="M309" t="s">
        <v>2222</v>
      </c>
      <c r="N309">
        <v>31520</v>
      </c>
      <c r="O309" t="s">
        <v>2221</v>
      </c>
      <c r="P309" t="s">
        <v>2220</v>
      </c>
      <c r="Q309" t="s">
        <v>4350</v>
      </c>
    </row>
    <row r="310" spans="1:17" hidden="1" x14ac:dyDescent="0.25">
      <c r="A310">
        <v>229397</v>
      </c>
      <c r="B310">
        <v>883374</v>
      </c>
      <c r="C310" t="s">
        <v>4343</v>
      </c>
      <c r="D310" t="s">
        <v>233</v>
      </c>
      <c r="E310">
        <v>999827307</v>
      </c>
      <c r="F310" t="s">
        <v>125</v>
      </c>
      <c r="G310" t="s">
        <v>3932</v>
      </c>
      <c r="H310" t="s">
        <v>254</v>
      </c>
      <c r="I310" t="s">
        <v>224</v>
      </c>
      <c r="J310" s="7">
        <v>557500</v>
      </c>
      <c r="K310" t="s">
        <v>126</v>
      </c>
      <c r="L310" t="s">
        <v>1355</v>
      </c>
      <c r="M310" t="s">
        <v>268</v>
      </c>
      <c r="N310">
        <v>10177</v>
      </c>
      <c r="O310" t="s">
        <v>1354</v>
      </c>
      <c r="P310" t="s">
        <v>1353</v>
      </c>
      <c r="Q310" t="s">
        <v>4349</v>
      </c>
    </row>
    <row r="311" spans="1:17" hidden="1" x14ac:dyDescent="0.25">
      <c r="A311">
        <v>229397</v>
      </c>
      <c r="B311">
        <v>883374</v>
      </c>
      <c r="C311" t="s">
        <v>4343</v>
      </c>
      <c r="D311" t="s">
        <v>233</v>
      </c>
      <c r="E311">
        <v>999960488</v>
      </c>
      <c r="F311" t="s">
        <v>1524</v>
      </c>
      <c r="G311" t="s">
        <v>1205</v>
      </c>
      <c r="H311" t="s">
        <v>232</v>
      </c>
      <c r="I311" t="s">
        <v>224</v>
      </c>
      <c r="J311" s="7">
        <v>278687.5</v>
      </c>
      <c r="K311" t="s">
        <v>35</v>
      </c>
      <c r="L311" t="s">
        <v>1523</v>
      </c>
      <c r="M311" t="s">
        <v>308</v>
      </c>
      <c r="N311">
        <v>144</v>
      </c>
      <c r="O311" t="s">
        <v>1522</v>
      </c>
      <c r="P311" t="s">
        <v>1521</v>
      </c>
      <c r="Q311" t="s">
        <v>4348</v>
      </c>
    </row>
    <row r="312" spans="1:17" hidden="1" x14ac:dyDescent="0.25">
      <c r="A312">
        <v>229397</v>
      </c>
      <c r="B312">
        <v>883374</v>
      </c>
      <c r="C312" t="s">
        <v>4343</v>
      </c>
      <c r="D312" t="s">
        <v>233</v>
      </c>
      <c r="E312">
        <v>999611385</v>
      </c>
      <c r="F312" t="s">
        <v>2397</v>
      </c>
      <c r="G312" t="s">
        <v>2396</v>
      </c>
      <c r="H312" t="s">
        <v>230</v>
      </c>
      <c r="I312" t="s">
        <v>224</v>
      </c>
      <c r="J312" s="7">
        <v>240000</v>
      </c>
      <c r="K312" t="s">
        <v>126</v>
      </c>
      <c r="L312" t="s">
        <v>2395</v>
      </c>
      <c r="M312" t="s">
        <v>2394</v>
      </c>
      <c r="N312">
        <v>15500</v>
      </c>
      <c r="O312" t="s">
        <v>2393</v>
      </c>
      <c r="P312" t="s">
        <v>2392</v>
      </c>
      <c r="Q312" t="s">
        <v>4347</v>
      </c>
    </row>
    <row r="313" spans="1:17" hidden="1" x14ac:dyDescent="0.25">
      <c r="A313">
        <v>229397</v>
      </c>
      <c r="B313">
        <v>883374</v>
      </c>
      <c r="C313" t="s">
        <v>4343</v>
      </c>
      <c r="D313" t="s">
        <v>233</v>
      </c>
      <c r="E313">
        <v>999751938</v>
      </c>
      <c r="F313" t="s">
        <v>854</v>
      </c>
      <c r="G313" t="s">
        <v>854</v>
      </c>
      <c r="H313" t="s">
        <v>232</v>
      </c>
      <c r="I313" t="s">
        <v>224</v>
      </c>
      <c r="J313" s="7">
        <v>328797</v>
      </c>
      <c r="K313" t="s">
        <v>46</v>
      </c>
      <c r="L313" t="s">
        <v>853</v>
      </c>
      <c r="M313" t="s">
        <v>852</v>
      </c>
      <c r="N313">
        <v>92400</v>
      </c>
      <c r="O313" t="s">
        <v>851</v>
      </c>
      <c r="P313" t="s">
        <v>3958</v>
      </c>
      <c r="Q313" t="s">
        <v>4346</v>
      </c>
    </row>
    <row r="314" spans="1:17" hidden="1" x14ac:dyDescent="0.25">
      <c r="A314">
        <v>229397</v>
      </c>
      <c r="B314">
        <v>883374</v>
      </c>
      <c r="C314" t="s">
        <v>4343</v>
      </c>
      <c r="D314" t="s">
        <v>233</v>
      </c>
      <c r="E314">
        <v>999654356</v>
      </c>
      <c r="F314" t="s">
        <v>747</v>
      </c>
      <c r="G314" t="s">
        <v>746</v>
      </c>
      <c r="H314" t="s">
        <v>254</v>
      </c>
      <c r="I314" t="s">
        <v>224</v>
      </c>
      <c r="J314" s="7">
        <v>472250</v>
      </c>
      <c r="K314" t="s">
        <v>126</v>
      </c>
      <c r="L314" t="s">
        <v>745</v>
      </c>
      <c r="M314" t="s">
        <v>268</v>
      </c>
      <c r="N314">
        <v>10682</v>
      </c>
      <c r="O314" t="s">
        <v>744</v>
      </c>
      <c r="P314" t="s">
        <v>743</v>
      </c>
      <c r="Q314" t="s">
        <v>4345</v>
      </c>
    </row>
    <row r="315" spans="1:17" hidden="1" x14ac:dyDescent="0.25">
      <c r="A315">
        <v>229397</v>
      </c>
      <c r="B315">
        <v>883374</v>
      </c>
      <c r="C315" t="s">
        <v>4343</v>
      </c>
      <c r="D315" t="s">
        <v>233</v>
      </c>
      <c r="E315">
        <v>911255928</v>
      </c>
      <c r="F315" t="s">
        <v>3253</v>
      </c>
      <c r="G315" t="s">
        <v>3253</v>
      </c>
      <c r="H315" t="s">
        <v>230</v>
      </c>
      <c r="I315" t="s">
        <v>224</v>
      </c>
      <c r="J315" s="7">
        <v>90000</v>
      </c>
      <c r="K315" t="s">
        <v>126</v>
      </c>
      <c r="L315" t="s">
        <v>4281</v>
      </c>
      <c r="M315" t="s">
        <v>411</v>
      </c>
      <c r="N315" t="s">
        <v>3251</v>
      </c>
      <c r="P315" t="s">
        <v>4280</v>
      </c>
      <c r="Q315" t="s">
        <v>4344</v>
      </c>
    </row>
    <row r="316" spans="1:17" hidden="1" x14ac:dyDescent="0.25">
      <c r="A316">
        <v>229397</v>
      </c>
      <c r="B316">
        <v>883374</v>
      </c>
      <c r="C316" t="s">
        <v>4343</v>
      </c>
      <c r="D316" t="s">
        <v>233</v>
      </c>
      <c r="E316">
        <v>999620503</v>
      </c>
      <c r="F316" t="s">
        <v>4342</v>
      </c>
      <c r="G316" t="s">
        <v>275</v>
      </c>
      <c r="H316" t="s">
        <v>254</v>
      </c>
      <c r="I316" t="s">
        <v>224</v>
      </c>
      <c r="J316" s="7">
        <v>293750</v>
      </c>
      <c r="K316" t="s">
        <v>274</v>
      </c>
      <c r="L316" t="s">
        <v>273</v>
      </c>
      <c r="M316" t="s">
        <v>272</v>
      </c>
      <c r="N316" t="s">
        <v>271</v>
      </c>
      <c r="O316" t="s">
        <v>270</v>
      </c>
      <c r="P316" t="s">
        <v>269</v>
      </c>
      <c r="Q316" t="s">
        <v>4341</v>
      </c>
    </row>
    <row r="317" spans="1:17" hidden="1" x14ac:dyDescent="0.25">
      <c r="A317">
        <v>230421</v>
      </c>
      <c r="B317">
        <v>883356</v>
      </c>
      <c r="C317" t="s">
        <v>4273</v>
      </c>
      <c r="D317" t="s">
        <v>226</v>
      </c>
      <c r="E317">
        <v>999766294</v>
      </c>
      <c r="F317" t="s">
        <v>45</v>
      </c>
      <c r="G317" t="s">
        <v>4334</v>
      </c>
      <c r="H317" t="s">
        <v>232</v>
      </c>
      <c r="I317" t="s">
        <v>224</v>
      </c>
      <c r="J317" s="7">
        <v>906110.28</v>
      </c>
      <c r="K317" t="s">
        <v>46</v>
      </c>
      <c r="L317" t="s">
        <v>1725</v>
      </c>
      <c r="M317" t="s">
        <v>852</v>
      </c>
      <c r="N317">
        <v>92400</v>
      </c>
      <c r="O317" t="s">
        <v>1724</v>
      </c>
      <c r="P317" t="s">
        <v>1723</v>
      </c>
      <c r="Q317" t="s">
        <v>4333</v>
      </c>
    </row>
    <row r="318" spans="1:17" hidden="1" x14ac:dyDescent="0.25">
      <c r="A318">
        <v>230421</v>
      </c>
      <c r="B318">
        <v>883356</v>
      </c>
      <c r="C318" t="s">
        <v>4273</v>
      </c>
      <c r="D318" t="s">
        <v>233</v>
      </c>
      <c r="E318">
        <v>999526801</v>
      </c>
      <c r="F318" t="s">
        <v>2165</v>
      </c>
      <c r="G318" t="s">
        <v>4332</v>
      </c>
      <c r="H318" t="s">
        <v>232</v>
      </c>
      <c r="I318" t="s">
        <v>224</v>
      </c>
      <c r="J318" s="7">
        <v>203905.98</v>
      </c>
      <c r="K318" t="s">
        <v>113</v>
      </c>
      <c r="L318" t="s">
        <v>4331</v>
      </c>
      <c r="M318" t="s">
        <v>653</v>
      </c>
      <c r="N318">
        <v>44801</v>
      </c>
      <c r="O318" t="s">
        <v>2164</v>
      </c>
      <c r="P318" t="s">
        <v>2163</v>
      </c>
      <c r="Q318" t="s">
        <v>4330</v>
      </c>
    </row>
    <row r="319" spans="1:17" hidden="1" x14ac:dyDescent="0.25">
      <c r="A319">
        <v>230421</v>
      </c>
      <c r="B319">
        <v>883356</v>
      </c>
      <c r="C319" t="s">
        <v>4273</v>
      </c>
      <c r="D319" t="s">
        <v>233</v>
      </c>
      <c r="E319">
        <v>999810623</v>
      </c>
      <c r="F319" t="s">
        <v>2813</v>
      </c>
      <c r="G319" t="s">
        <v>4329</v>
      </c>
      <c r="H319" t="s">
        <v>230</v>
      </c>
      <c r="I319" t="s">
        <v>224</v>
      </c>
      <c r="J319" s="7">
        <v>53911.69</v>
      </c>
      <c r="K319" t="s">
        <v>496</v>
      </c>
      <c r="L319" t="s">
        <v>2812</v>
      </c>
      <c r="M319" t="s">
        <v>990</v>
      </c>
      <c r="N319">
        <v>1081</v>
      </c>
      <c r="O319" t="s">
        <v>2811</v>
      </c>
      <c r="Q319" t="s">
        <v>4328</v>
      </c>
    </row>
    <row r="320" spans="1:17" hidden="1" x14ac:dyDescent="0.25">
      <c r="A320">
        <v>230421</v>
      </c>
      <c r="B320">
        <v>883356</v>
      </c>
      <c r="C320" t="s">
        <v>4273</v>
      </c>
      <c r="D320" t="s">
        <v>233</v>
      </c>
      <c r="E320">
        <v>912824806</v>
      </c>
      <c r="F320" t="s">
        <v>4327</v>
      </c>
      <c r="G320" t="s">
        <v>4326</v>
      </c>
      <c r="H320" t="s">
        <v>230</v>
      </c>
      <c r="I320" t="s">
        <v>224</v>
      </c>
      <c r="J320" s="7">
        <v>95979.53</v>
      </c>
      <c r="K320" t="s">
        <v>249</v>
      </c>
      <c r="L320" t="s">
        <v>4325</v>
      </c>
      <c r="M320" t="s">
        <v>893</v>
      </c>
      <c r="N320">
        <v>1050</v>
      </c>
      <c r="Q320" t="s">
        <v>4324</v>
      </c>
    </row>
    <row r="321" spans="1:17" hidden="1" x14ac:dyDescent="0.25">
      <c r="A321">
        <v>230421</v>
      </c>
      <c r="B321">
        <v>883356</v>
      </c>
      <c r="C321" t="s">
        <v>4273</v>
      </c>
      <c r="D321" t="s">
        <v>233</v>
      </c>
      <c r="E321">
        <v>971490406</v>
      </c>
      <c r="F321" t="s">
        <v>3379</v>
      </c>
      <c r="G321" t="s">
        <v>3379</v>
      </c>
      <c r="H321" t="s">
        <v>232</v>
      </c>
      <c r="I321" t="s">
        <v>224</v>
      </c>
      <c r="J321" s="7">
        <v>138970.15</v>
      </c>
      <c r="K321" t="s">
        <v>113</v>
      </c>
      <c r="L321" t="s">
        <v>3377</v>
      </c>
      <c r="M321" t="s">
        <v>299</v>
      </c>
      <c r="N321">
        <v>1127</v>
      </c>
      <c r="O321" t="s">
        <v>3376</v>
      </c>
      <c r="P321" t="s">
        <v>4323</v>
      </c>
      <c r="Q321" t="s">
        <v>4322</v>
      </c>
    </row>
    <row r="322" spans="1:17" hidden="1" x14ac:dyDescent="0.25">
      <c r="A322">
        <v>230421</v>
      </c>
      <c r="B322">
        <v>883356</v>
      </c>
      <c r="C322" t="s">
        <v>4273</v>
      </c>
      <c r="D322" t="s">
        <v>233</v>
      </c>
      <c r="E322">
        <v>999900833</v>
      </c>
      <c r="F322" t="s">
        <v>1102</v>
      </c>
      <c r="G322" t="s">
        <v>1102</v>
      </c>
      <c r="H322" t="s">
        <v>225</v>
      </c>
      <c r="I322" t="s">
        <v>224</v>
      </c>
      <c r="J322" s="7">
        <v>404393.16</v>
      </c>
      <c r="K322" t="s">
        <v>245</v>
      </c>
      <c r="L322" t="s">
        <v>1101</v>
      </c>
      <c r="M322" t="s">
        <v>1059</v>
      </c>
      <c r="N322" t="s">
        <v>1100</v>
      </c>
      <c r="O322" t="s">
        <v>1099</v>
      </c>
      <c r="P322" t="s">
        <v>1098</v>
      </c>
      <c r="Q322" t="s">
        <v>4321</v>
      </c>
    </row>
    <row r="323" spans="1:17" hidden="1" x14ac:dyDescent="0.25">
      <c r="A323">
        <v>230421</v>
      </c>
      <c r="B323">
        <v>883356</v>
      </c>
      <c r="C323" t="s">
        <v>4273</v>
      </c>
      <c r="D323" t="s">
        <v>233</v>
      </c>
      <c r="E323">
        <v>986100255</v>
      </c>
      <c r="F323" t="s">
        <v>2469</v>
      </c>
      <c r="G323" t="s">
        <v>2468</v>
      </c>
      <c r="H323" t="s">
        <v>225</v>
      </c>
      <c r="I323" t="s">
        <v>224</v>
      </c>
      <c r="J323" s="7">
        <v>476574.14</v>
      </c>
      <c r="K323" t="s">
        <v>113</v>
      </c>
      <c r="L323" t="s">
        <v>2467</v>
      </c>
      <c r="M323" t="s">
        <v>259</v>
      </c>
      <c r="N323">
        <v>64295</v>
      </c>
      <c r="O323" t="s">
        <v>2466</v>
      </c>
      <c r="P323" t="s">
        <v>2465</v>
      </c>
      <c r="Q323" t="s">
        <v>4320</v>
      </c>
    </row>
    <row r="324" spans="1:17" hidden="1" x14ac:dyDescent="0.25">
      <c r="A324">
        <v>230421</v>
      </c>
      <c r="B324">
        <v>883356</v>
      </c>
      <c r="C324" t="s">
        <v>4273</v>
      </c>
      <c r="D324" t="s">
        <v>233</v>
      </c>
      <c r="E324">
        <v>951581641</v>
      </c>
      <c r="F324" t="s">
        <v>4319</v>
      </c>
      <c r="G324" t="s">
        <v>4318</v>
      </c>
      <c r="H324" t="s">
        <v>239</v>
      </c>
      <c r="I324" t="s">
        <v>224</v>
      </c>
      <c r="J324" s="7">
        <v>164520.71</v>
      </c>
      <c r="K324" t="s">
        <v>245</v>
      </c>
      <c r="L324" t="s">
        <v>4317</v>
      </c>
      <c r="M324" t="s">
        <v>1381</v>
      </c>
      <c r="N324" t="s">
        <v>4316</v>
      </c>
      <c r="P324" t="s">
        <v>4315</v>
      </c>
      <c r="Q324" t="s">
        <v>4314</v>
      </c>
    </row>
    <row r="325" spans="1:17" hidden="1" x14ac:dyDescent="0.25">
      <c r="A325">
        <v>230421</v>
      </c>
      <c r="B325">
        <v>883356</v>
      </c>
      <c r="C325" t="s">
        <v>4273</v>
      </c>
      <c r="D325" t="s">
        <v>233</v>
      </c>
      <c r="E325">
        <v>916010868</v>
      </c>
      <c r="F325" t="s">
        <v>4313</v>
      </c>
      <c r="H325" t="s">
        <v>230</v>
      </c>
      <c r="I325" t="s">
        <v>224</v>
      </c>
      <c r="J325" s="7">
        <v>100357.64</v>
      </c>
      <c r="K325" t="s">
        <v>274</v>
      </c>
      <c r="L325" t="s">
        <v>4312</v>
      </c>
      <c r="M325" t="s">
        <v>733</v>
      </c>
      <c r="N325" t="s">
        <v>4311</v>
      </c>
      <c r="P325" t="s">
        <v>4310</v>
      </c>
      <c r="Q325" t="s">
        <v>4309</v>
      </c>
    </row>
    <row r="326" spans="1:17" hidden="1" x14ac:dyDescent="0.25">
      <c r="A326">
        <v>230421</v>
      </c>
      <c r="B326">
        <v>883356</v>
      </c>
      <c r="C326" t="s">
        <v>4273</v>
      </c>
      <c r="D326" t="s">
        <v>233</v>
      </c>
      <c r="E326">
        <v>896242753</v>
      </c>
      <c r="F326" t="s">
        <v>4308</v>
      </c>
      <c r="G326" t="s">
        <v>4307</v>
      </c>
      <c r="H326" t="s">
        <v>230</v>
      </c>
      <c r="I326" t="s">
        <v>224</v>
      </c>
      <c r="J326" s="7">
        <v>28978.080000000002</v>
      </c>
      <c r="K326" t="s">
        <v>1067</v>
      </c>
      <c r="L326" t="s">
        <v>4306</v>
      </c>
      <c r="M326" t="s">
        <v>2031</v>
      </c>
      <c r="N326" t="s">
        <v>4305</v>
      </c>
      <c r="Q326" t="s">
        <v>4304</v>
      </c>
    </row>
    <row r="327" spans="1:17" hidden="1" x14ac:dyDescent="0.25">
      <c r="A327">
        <v>230421</v>
      </c>
      <c r="B327">
        <v>883356</v>
      </c>
      <c r="C327" t="s">
        <v>4273</v>
      </c>
      <c r="D327" t="s">
        <v>233</v>
      </c>
      <c r="E327">
        <v>997900887</v>
      </c>
      <c r="F327" t="s">
        <v>2453</v>
      </c>
      <c r="G327" t="s">
        <v>2452</v>
      </c>
      <c r="H327" t="s">
        <v>230</v>
      </c>
      <c r="I327" t="s">
        <v>224</v>
      </c>
      <c r="J327" s="7">
        <v>386997.59</v>
      </c>
      <c r="K327" t="s">
        <v>113</v>
      </c>
      <c r="L327" t="s">
        <v>2451</v>
      </c>
      <c r="M327" t="s">
        <v>762</v>
      </c>
      <c r="N327">
        <v>12435</v>
      </c>
      <c r="O327" t="s">
        <v>2450</v>
      </c>
      <c r="P327" t="s">
        <v>2449</v>
      </c>
      <c r="Q327" t="s">
        <v>4303</v>
      </c>
    </row>
    <row r="328" spans="1:17" hidden="1" x14ac:dyDescent="0.25">
      <c r="A328">
        <v>230421</v>
      </c>
      <c r="B328">
        <v>883356</v>
      </c>
      <c r="C328" t="s">
        <v>4273</v>
      </c>
      <c r="D328" t="s">
        <v>233</v>
      </c>
      <c r="E328">
        <v>999529323</v>
      </c>
      <c r="F328" t="s">
        <v>931</v>
      </c>
      <c r="G328" t="s">
        <v>930</v>
      </c>
      <c r="H328" t="s">
        <v>254</v>
      </c>
      <c r="I328" t="s">
        <v>224</v>
      </c>
      <c r="J328" s="7">
        <v>193000.25</v>
      </c>
      <c r="K328" t="s">
        <v>401</v>
      </c>
      <c r="L328" t="s">
        <v>929</v>
      </c>
      <c r="M328" t="s">
        <v>400</v>
      </c>
      <c r="N328">
        <v>51005</v>
      </c>
      <c r="O328" t="s">
        <v>928</v>
      </c>
      <c r="P328" t="s">
        <v>927</v>
      </c>
      <c r="Q328" t="s">
        <v>4302</v>
      </c>
    </row>
    <row r="329" spans="1:17" hidden="1" x14ac:dyDescent="0.25">
      <c r="A329">
        <v>230421</v>
      </c>
      <c r="B329">
        <v>883356</v>
      </c>
      <c r="C329" t="s">
        <v>4273</v>
      </c>
      <c r="D329" t="s">
        <v>233</v>
      </c>
      <c r="E329">
        <v>999792484</v>
      </c>
      <c r="F329" t="s">
        <v>1253</v>
      </c>
      <c r="G329" t="s">
        <v>1253</v>
      </c>
      <c r="H329" t="s">
        <v>232</v>
      </c>
      <c r="I329" t="s">
        <v>224</v>
      </c>
      <c r="J329" s="7">
        <v>429997.33</v>
      </c>
      <c r="K329" t="s">
        <v>46</v>
      </c>
      <c r="L329" t="s">
        <v>1252</v>
      </c>
      <c r="M329" t="s">
        <v>345</v>
      </c>
      <c r="N329">
        <v>75013</v>
      </c>
      <c r="O329" t="s">
        <v>1251</v>
      </c>
      <c r="P329" t="s">
        <v>1250</v>
      </c>
      <c r="Q329" t="s">
        <v>4301</v>
      </c>
    </row>
    <row r="330" spans="1:17" hidden="1" x14ac:dyDescent="0.25">
      <c r="A330">
        <v>230421</v>
      </c>
      <c r="B330">
        <v>883356</v>
      </c>
      <c r="C330" t="s">
        <v>4273</v>
      </c>
      <c r="D330" t="s">
        <v>233</v>
      </c>
      <c r="E330">
        <v>999814309</v>
      </c>
      <c r="F330" t="s">
        <v>2437</v>
      </c>
      <c r="G330" t="s">
        <v>4300</v>
      </c>
      <c r="H330" t="s">
        <v>230</v>
      </c>
      <c r="I330" t="s">
        <v>224</v>
      </c>
      <c r="J330" s="7">
        <v>87869.01</v>
      </c>
      <c r="K330" t="s">
        <v>245</v>
      </c>
      <c r="L330" t="s">
        <v>4299</v>
      </c>
      <c r="M330" t="s">
        <v>2419</v>
      </c>
      <c r="N330" t="s">
        <v>4298</v>
      </c>
      <c r="O330" t="s">
        <v>2433</v>
      </c>
      <c r="Q330" t="s">
        <v>4297</v>
      </c>
    </row>
    <row r="331" spans="1:17" hidden="1" x14ac:dyDescent="0.25">
      <c r="A331">
        <v>230421</v>
      </c>
      <c r="B331">
        <v>883356</v>
      </c>
      <c r="C331" t="s">
        <v>4273</v>
      </c>
      <c r="D331" t="s">
        <v>233</v>
      </c>
      <c r="E331">
        <v>999827307</v>
      </c>
      <c r="F331" t="s">
        <v>125</v>
      </c>
      <c r="G331" t="s">
        <v>3932</v>
      </c>
      <c r="H331" t="s">
        <v>254</v>
      </c>
      <c r="I331" t="s">
        <v>224</v>
      </c>
      <c r="J331" s="7">
        <v>83506.73</v>
      </c>
      <c r="K331" t="s">
        <v>126</v>
      </c>
      <c r="L331" t="s">
        <v>1355</v>
      </c>
      <c r="M331" t="s">
        <v>268</v>
      </c>
      <c r="N331">
        <v>10177</v>
      </c>
      <c r="O331" t="s">
        <v>1354</v>
      </c>
      <c r="P331" t="s">
        <v>1353</v>
      </c>
      <c r="Q331" t="s">
        <v>4296</v>
      </c>
    </row>
    <row r="332" spans="1:17" hidden="1" x14ac:dyDescent="0.25">
      <c r="A332">
        <v>230421</v>
      </c>
      <c r="B332">
        <v>883356</v>
      </c>
      <c r="C332" t="s">
        <v>4273</v>
      </c>
      <c r="D332" t="s">
        <v>233</v>
      </c>
      <c r="E332">
        <v>899049254</v>
      </c>
      <c r="F332" t="s">
        <v>4295</v>
      </c>
      <c r="H332" t="s">
        <v>232</v>
      </c>
      <c r="I332" t="s">
        <v>224</v>
      </c>
      <c r="J332" s="7">
        <v>351476.08</v>
      </c>
      <c r="K332" t="s">
        <v>332</v>
      </c>
      <c r="L332" t="s">
        <v>4294</v>
      </c>
      <c r="M332" t="s">
        <v>1719</v>
      </c>
      <c r="N332">
        <v>2821</v>
      </c>
      <c r="P332" t="s">
        <v>4293</v>
      </c>
      <c r="Q332" t="s">
        <v>4292</v>
      </c>
    </row>
    <row r="333" spans="1:17" hidden="1" x14ac:dyDescent="0.25">
      <c r="A333">
        <v>230421</v>
      </c>
      <c r="B333">
        <v>883356</v>
      </c>
      <c r="C333" t="s">
        <v>4273</v>
      </c>
      <c r="D333" t="s">
        <v>233</v>
      </c>
      <c r="E333">
        <v>999993953</v>
      </c>
      <c r="F333" t="s">
        <v>939</v>
      </c>
      <c r="G333" t="s">
        <v>938</v>
      </c>
      <c r="H333" t="s">
        <v>225</v>
      </c>
      <c r="I333" t="s">
        <v>224</v>
      </c>
      <c r="J333" s="7">
        <v>475489.79</v>
      </c>
      <c r="K333" t="s">
        <v>35</v>
      </c>
      <c r="L333" t="s">
        <v>937</v>
      </c>
      <c r="M333" t="s">
        <v>475</v>
      </c>
      <c r="N333">
        <v>40126</v>
      </c>
      <c r="O333" t="s">
        <v>936</v>
      </c>
      <c r="P333" t="s">
        <v>935</v>
      </c>
      <c r="Q333" t="s">
        <v>4291</v>
      </c>
    </row>
    <row r="334" spans="1:17" hidden="1" x14ac:dyDescent="0.25">
      <c r="A334">
        <v>230421</v>
      </c>
      <c r="B334">
        <v>883356</v>
      </c>
      <c r="C334" t="s">
        <v>4273</v>
      </c>
      <c r="D334" t="s">
        <v>233</v>
      </c>
      <c r="E334">
        <v>911351958</v>
      </c>
      <c r="F334" t="s">
        <v>4290</v>
      </c>
      <c r="G334" t="s">
        <v>4289</v>
      </c>
      <c r="H334" t="s">
        <v>232</v>
      </c>
      <c r="I334" t="s">
        <v>224</v>
      </c>
      <c r="J334" s="7">
        <v>276070.74</v>
      </c>
      <c r="K334" t="s">
        <v>274</v>
      </c>
      <c r="L334" t="s">
        <v>4288</v>
      </c>
      <c r="M334" t="s">
        <v>272</v>
      </c>
      <c r="N334" t="s">
        <v>4287</v>
      </c>
      <c r="P334" t="s">
        <v>4286</v>
      </c>
      <c r="Q334" t="s">
        <v>4285</v>
      </c>
    </row>
    <row r="335" spans="1:17" hidden="1" x14ac:dyDescent="0.25">
      <c r="A335">
        <v>230421</v>
      </c>
      <c r="B335">
        <v>883356</v>
      </c>
      <c r="C335" t="s">
        <v>4273</v>
      </c>
      <c r="D335" t="s">
        <v>233</v>
      </c>
      <c r="E335">
        <v>950130327</v>
      </c>
      <c r="F335" t="s">
        <v>3337</v>
      </c>
      <c r="G335" t="s">
        <v>3336</v>
      </c>
      <c r="H335" t="s">
        <v>232</v>
      </c>
      <c r="I335" t="s">
        <v>224</v>
      </c>
      <c r="J335" s="7">
        <v>459960.04</v>
      </c>
      <c r="K335" t="s">
        <v>274</v>
      </c>
      <c r="L335" t="s">
        <v>4088</v>
      </c>
      <c r="M335" t="s">
        <v>3334</v>
      </c>
      <c r="N335" t="s">
        <v>3333</v>
      </c>
      <c r="O335" t="s">
        <v>3332</v>
      </c>
      <c r="P335" t="s">
        <v>4087</v>
      </c>
      <c r="Q335" t="s">
        <v>4284</v>
      </c>
    </row>
    <row r="336" spans="1:17" hidden="1" x14ac:dyDescent="0.25">
      <c r="A336">
        <v>230421</v>
      </c>
      <c r="B336">
        <v>883356</v>
      </c>
      <c r="C336" t="s">
        <v>4273</v>
      </c>
      <c r="D336" t="s">
        <v>233</v>
      </c>
      <c r="E336">
        <v>999991334</v>
      </c>
      <c r="F336" t="s">
        <v>691</v>
      </c>
      <c r="G336" t="s">
        <v>690</v>
      </c>
      <c r="H336" t="s">
        <v>225</v>
      </c>
      <c r="I336" t="s">
        <v>224</v>
      </c>
      <c r="J336" s="7">
        <v>391110.61</v>
      </c>
      <c r="K336" t="s">
        <v>249</v>
      </c>
      <c r="L336" t="s">
        <v>689</v>
      </c>
      <c r="M336" t="s">
        <v>361</v>
      </c>
      <c r="N336">
        <v>3000</v>
      </c>
      <c r="O336" t="s">
        <v>688</v>
      </c>
      <c r="P336" t="s">
        <v>687</v>
      </c>
      <c r="Q336" t="s">
        <v>4283</v>
      </c>
    </row>
    <row r="337" spans="1:17" hidden="1" x14ac:dyDescent="0.25">
      <c r="A337">
        <v>230421</v>
      </c>
      <c r="B337">
        <v>883356</v>
      </c>
      <c r="C337" t="s">
        <v>4273</v>
      </c>
      <c r="D337" t="s">
        <v>233</v>
      </c>
      <c r="E337">
        <v>999977851</v>
      </c>
      <c r="F337" t="s">
        <v>378</v>
      </c>
      <c r="G337" t="s">
        <v>377</v>
      </c>
      <c r="H337" t="s">
        <v>225</v>
      </c>
      <c r="I337" t="s">
        <v>224</v>
      </c>
      <c r="J337" s="7">
        <v>733488.19</v>
      </c>
      <c r="K337" t="s">
        <v>332</v>
      </c>
      <c r="L337" t="s">
        <v>376</v>
      </c>
      <c r="M337" t="s">
        <v>375</v>
      </c>
      <c r="N337">
        <v>7491</v>
      </c>
      <c r="O337" t="s">
        <v>374</v>
      </c>
      <c r="P337" t="s">
        <v>373</v>
      </c>
      <c r="Q337" t="s">
        <v>4282</v>
      </c>
    </row>
    <row r="338" spans="1:17" hidden="1" x14ac:dyDescent="0.25">
      <c r="A338">
        <v>230421</v>
      </c>
      <c r="B338">
        <v>883356</v>
      </c>
      <c r="C338" t="s">
        <v>4273</v>
      </c>
      <c r="D338" t="s">
        <v>233</v>
      </c>
      <c r="E338">
        <v>911255928</v>
      </c>
      <c r="F338" t="s">
        <v>3253</v>
      </c>
      <c r="G338" t="s">
        <v>3253</v>
      </c>
      <c r="H338" t="s">
        <v>230</v>
      </c>
      <c r="I338" t="s">
        <v>224</v>
      </c>
      <c r="J338" s="7">
        <v>31470.81</v>
      </c>
      <c r="K338" t="s">
        <v>126</v>
      </c>
      <c r="L338" t="s">
        <v>4281</v>
      </c>
      <c r="M338" t="s">
        <v>411</v>
      </c>
      <c r="N338" t="s">
        <v>3251</v>
      </c>
      <c r="P338" t="s">
        <v>4280</v>
      </c>
      <c r="Q338" t="s">
        <v>4279</v>
      </c>
    </row>
    <row r="339" spans="1:17" hidden="1" x14ac:dyDescent="0.25">
      <c r="A339">
        <v>230421</v>
      </c>
      <c r="B339">
        <v>883356</v>
      </c>
      <c r="C339" t="s">
        <v>4273</v>
      </c>
      <c r="D339" t="s">
        <v>233</v>
      </c>
      <c r="E339">
        <v>905111269</v>
      </c>
      <c r="F339" t="s">
        <v>4278</v>
      </c>
      <c r="H339" t="s">
        <v>232</v>
      </c>
      <c r="I339" t="s">
        <v>224</v>
      </c>
      <c r="J339" s="7">
        <v>409556.86</v>
      </c>
      <c r="K339" t="s">
        <v>46</v>
      </c>
      <c r="L339" t="s">
        <v>4277</v>
      </c>
      <c r="M339" t="s">
        <v>4276</v>
      </c>
      <c r="N339">
        <v>77607</v>
      </c>
      <c r="P339" t="s">
        <v>4275</v>
      </c>
      <c r="Q339" t="s">
        <v>4274</v>
      </c>
    </row>
    <row r="340" spans="1:17" hidden="1" x14ac:dyDescent="0.25">
      <c r="A340">
        <v>230421</v>
      </c>
      <c r="B340">
        <v>883356</v>
      </c>
      <c r="C340" t="s">
        <v>4273</v>
      </c>
      <c r="D340" t="s">
        <v>233</v>
      </c>
      <c r="E340">
        <v>936813682</v>
      </c>
      <c r="F340" t="s">
        <v>4272</v>
      </c>
      <c r="G340" t="s">
        <v>4271</v>
      </c>
      <c r="H340" t="s">
        <v>230</v>
      </c>
      <c r="I340" t="s">
        <v>224</v>
      </c>
      <c r="J340" s="7">
        <v>104825.86</v>
      </c>
      <c r="K340" t="s">
        <v>332</v>
      </c>
      <c r="L340" t="s">
        <v>4270</v>
      </c>
      <c r="M340" t="s">
        <v>412</v>
      </c>
      <c r="N340">
        <v>369</v>
      </c>
      <c r="P340" t="s">
        <v>4269</v>
      </c>
      <c r="Q340" t="s">
        <v>4268</v>
      </c>
    </row>
    <row r="341" spans="1:17" hidden="1" x14ac:dyDescent="0.25">
      <c r="A341">
        <v>236104</v>
      </c>
      <c r="B341">
        <v>101021812</v>
      </c>
      <c r="C341" t="s">
        <v>4236</v>
      </c>
      <c r="D341" t="s">
        <v>226</v>
      </c>
      <c r="E341">
        <v>999895013</v>
      </c>
      <c r="F341" t="s">
        <v>410</v>
      </c>
      <c r="G341" t="s">
        <v>4267</v>
      </c>
      <c r="H341" t="s">
        <v>225</v>
      </c>
      <c r="I341" t="s">
        <v>224</v>
      </c>
      <c r="J341" s="7">
        <v>1010125</v>
      </c>
      <c r="K341" t="s">
        <v>401</v>
      </c>
      <c r="L341" t="s">
        <v>409</v>
      </c>
      <c r="M341" t="s">
        <v>400</v>
      </c>
      <c r="N341">
        <v>51005</v>
      </c>
      <c r="O341" t="s">
        <v>408</v>
      </c>
      <c r="P341" t="s">
        <v>407</v>
      </c>
      <c r="Q341" t="s">
        <v>4266</v>
      </c>
    </row>
    <row r="342" spans="1:17" hidden="1" x14ac:dyDescent="0.25">
      <c r="A342">
        <v>236104</v>
      </c>
      <c r="B342">
        <v>101021812</v>
      </c>
      <c r="C342" t="s">
        <v>4236</v>
      </c>
      <c r="D342" t="s">
        <v>233</v>
      </c>
      <c r="E342">
        <v>911623558</v>
      </c>
      <c r="F342" t="s">
        <v>4265</v>
      </c>
      <c r="G342" t="s">
        <v>4264</v>
      </c>
      <c r="H342" t="s">
        <v>230</v>
      </c>
      <c r="I342" t="s">
        <v>224</v>
      </c>
      <c r="J342" s="7">
        <v>80000</v>
      </c>
      <c r="K342" t="s">
        <v>223</v>
      </c>
      <c r="L342" t="s">
        <v>4263</v>
      </c>
      <c r="M342" t="s">
        <v>392</v>
      </c>
      <c r="N342">
        <v>101</v>
      </c>
      <c r="P342" t="s">
        <v>4262</v>
      </c>
      <c r="Q342" t="s">
        <v>4261</v>
      </c>
    </row>
    <row r="343" spans="1:17" hidden="1" x14ac:dyDescent="0.25">
      <c r="A343">
        <v>236104</v>
      </c>
      <c r="B343">
        <v>101021812</v>
      </c>
      <c r="C343" t="s">
        <v>4236</v>
      </c>
      <c r="D343" t="s">
        <v>233</v>
      </c>
      <c r="E343">
        <v>891475591</v>
      </c>
      <c r="F343" t="s">
        <v>4260</v>
      </c>
      <c r="G343" t="s">
        <v>4259</v>
      </c>
      <c r="H343" t="s">
        <v>230</v>
      </c>
      <c r="I343" t="s">
        <v>224</v>
      </c>
      <c r="J343" s="7">
        <v>23000</v>
      </c>
      <c r="K343" t="s">
        <v>458</v>
      </c>
      <c r="L343" t="s">
        <v>4258</v>
      </c>
      <c r="M343" t="s">
        <v>4257</v>
      </c>
      <c r="N343">
        <v>6500</v>
      </c>
      <c r="P343" t="s">
        <v>4256</v>
      </c>
      <c r="Q343" t="s">
        <v>4255</v>
      </c>
    </row>
    <row r="344" spans="1:17" hidden="1" x14ac:dyDescent="0.25">
      <c r="A344">
        <v>236104</v>
      </c>
      <c r="B344">
        <v>101021812</v>
      </c>
      <c r="C344" t="s">
        <v>4236</v>
      </c>
      <c r="D344" t="s">
        <v>233</v>
      </c>
      <c r="E344">
        <v>999976881</v>
      </c>
      <c r="F344" t="s">
        <v>909</v>
      </c>
      <c r="G344" t="s">
        <v>908</v>
      </c>
      <c r="H344" t="s">
        <v>225</v>
      </c>
      <c r="I344" t="s">
        <v>224</v>
      </c>
      <c r="J344" s="7">
        <v>338762.5</v>
      </c>
      <c r="K344" t="s">
        <v>68</v>
      </c>
      <c r="L344" t="s">
        <v>907</v>
      </c>
      <c r="M344" t="s">
        <v>906</v>
      </c>
      <c r="N344" t="s">
        <v>905</v>
      </c>
      <c r="O344" t="s">
        <v>904</v>
      </c>
      <c r="P344" t="s">
        <v>903</v>
      </c>
      <c r="Q344" t="s">
        <v>4254</v>
      </c>
    </row>
    <row r="345" spans="1:17" hidden="1" x14ac:dyDescent="0.25">
      <c r="A345">
        <v>236104</v>
      </c>
      <c r="B345">
        <v>101021812</v>
      </c>
      <c r="C345" t="s">
        <v>4236</v>
      </c>
      <c r="D345" t="s">
        <v>233</v>
      </c>
      <c r="E345">
        <v>951780976</v>
      </c>
      <c r="F345" t="s">
        <v>4253</v>
      </c>
      <c r="G345" t="s">
        <v>1380</v>
      </c>
      <c r="H345" t="s">
        <v>232</v>
      </c>
      <c r="I345" t="s">
        <v>224</v>
      </c>
      <c r="J345" s="7">
        <v>756576.25</v>
      </c>
      <c r="K345" t="s">
        <v>183</v>
      </c>
      <c r="L345" t="s">
        <v>4252</v>
      </c>
      <c r="M345" t="s">
        <v>587</v>
      </c>
      <c r="N345">
        <v>1201</v>
      </c>
      <c r="P345" t="s">
        <v>4251</v>
      </c>
      <c r="Q345" t="s">
        <v>4250</v>
      </c>
    </row>
    <row r="346" spans="1:17" hidden="1" x14ac:dyDescent="0.25">
      <c r="A346">
        <v>236104</v>
      </c>
      <c r="B346">
        <v>101021812</v>
      </c>
      <c r="C346" t="s">
        <v>4236</v>
      </c>
      <c r="D346" t="s">
        <v>233</v>
      </c>
      <c r="E346">
        <v>999980664</v>
      </c>
      <c r="F346" t="s">
        <v>923</v>
      </c>
      <c r="G346" t="s">
        <v>807</v>
      </c>
      <c r="H346" t="s">
        <v>225</v>
      </c>
      <c r="I346" t="s">
        <v>224</v>
      </c>
      <c r="J346" s="7">
        <v>404325</v>
      </c>
      <c r="K346" t="s">
        <v>249</v>
      </c>
      <c r="L346" t="s">
        <v>922</v>
      </c>
      <c r="M346" t="s">
        <v>921</v>
      </c>
      <c r="N346">
        <v>1348</v>
      </c>
      <c r="O346" t="s">
        <v>920</v>
      </c>
      <c r="P346" t="s">
        <v>919</v>
      </c>
      <c r="Q346" t="s">
        <v>4249</v>
      </c>
    </row>
    <row r="347" spans="1:17" hidden="1" x14ac:dyDescent="0.25">
      <c r="A347">
        <v>236104</v>
      </c>
      <c r="B347">
        <v>101021812</v>
      </c>
      <c r="C347" t="s">
        <v>4236</v>
      </c>
      <c r="D347" t="s">
        <v>233</v>
      </c>
      <c r="E347">
        <v>999981731</v>
      </c>
      <c r="F347" t="s">
        <v>4248</v>
      </c>
      <c r="G347" t="s">
        <v>329</v>
      </c>
      <c r="H347" t="s">
        <v>254</v>
      </c>
      <c r="I347" t="s">
        <v>224</v>
      </c>
      <c r="J347" s="7">
        <v>907226.25</v>
      </c>
      <c r="K347" t="s">
        <v>113</v>
      </c>
      <c r="L347" t="s">
        <v>4247</v>
      </c>
      <c r="M347" t="s">
        <v>707</v>
      </c>
      <c r="N347">
        <v>51147</v>
      </c>
      <c r="O347" t="s">
        <v>326</v>
      </c>
      <c r="P347" t="s">
        <v>325</v>
      </c>
      <c r="Q347" t="s">
        <v>4246</v>
      </c>
    </row>
    <row r="348" spans="1:17" hidden="1" x14ac:dyDescent="0.25">
      <c r="A348">
        <v>236104</v>
      </c>
      <c r="B348">
        <v>101021812</v>
      </c>
      <c r="C348" t="s">
        <v>4236</v>
      </c>
      <c r="D348" t="s">
        <v>233</v>
      </c>
      <c r="E348">
        <v>911601733</v>
      </c>
      <c r="F348" t="s">
        <v>4245</v>
      </c>
      <c r="G348" t="s">
        <v>4244</v>
      </c>
      <c r="H348" t="s">
        <v>230</v>
      </c>
      <c r="I348" t="s">
        <v>224</v>
      </c>
      <c r="J348" s="7">
        <v>61250</v>
      </c>
      <c r="K348" t="s">
        <v>401</v>
      </c>
      <c r="L348" t="s">
        <v>4243</v>
      </c>
      <c r="M348" t="s">
        <v>1433</v>
      </c>
      <c r="N348">
        <v>11415</v>
      </c>
      <c r="P348" t="s">
        <v>4242</v>
      </c>
      <c r="Q348" t="s">
        <v>4241</v>
      </c>
    </row>
    <row r="349" spans="1:17" hidden="1" x14ac:dyDescent="0.25">
      <c r="A349">
        <v>236104</v>
      </c>
      <c r="B349">
        <v>101021812</v>
      </c>
      <c r="C349" t="s">
        <v>4236</v>
      </c>
      <c r="D349" t="s">
        <v>233</v>
      </c>
      <c r="E349">
        <v>894636045</v>
      </c>
      <c r="F349" t="s">
        <v>4240</v>
      </c>
      <c r="H349" t="s">
        <v>232</v>
      </c>
      <c r="I349" t="s">
        <v>224</v>
      </c>
      <c r="J349" s="7">
        <v>2844875</v>
      </c>
      <c r="K349" t="s">
        <v>401</v>
      </c>
      <c r="L349" t="s">
        <v>4239</v>
      </c>
      <c r="M349" t="s">
        <v>557</v>
      </c>
      <c r="N349">
        <v>12618</v>
      </c>
      <c r="P349" t="s">
        <v>4238</v>
      </c>
      <c r="Q349" t="s">
        <v>4237</v>
      </c>
    </row>
    <row r="350" spans="1:17" hidden="1" x14ac:dyDescent="0.25">
      <c r="A350">
        <v>236104</v>
      </c>
      <c r="B350">
        <v>101021812</v>
      </c>
      <c r="C350" t="s">
        <v>4236</v>
      </c>
      <c r="D350" t="s">
        <v>233</v>
      </c>
      <c r="E350">
        <v>973290338</v>
      </c>
      <c r="F350" t="s">
        <v>3902</v>
      </c>
      <c r="G350" t="s">
        <v>1574</v>
      </c>
      <c r="H350" t="s">
        <v>232</v>
      </c>
      <c r="I350" t="s">
        <v>224</v>
      </c>
      <c r="J350" s="7">
        <v>1045437.5</v>
      </c>
      <c r="K350" t="s">
        <v>35</v>
      </c>
      <c r="L350" t="s">
        <v>1573</v>
      </c>
      <c r="M350" t="s">
        <v>2170</v>
      </c>
      <c r="N350">
        <v>55049</v>
      </c>
      <c r="O350" t="s">
        <v>2169</v>
      </c>
      <c r="P350" t="s">
        <v>2168</v>
      </c>
      <c r="Q350" t="s">
        <v>4235</v>
      </c>
    </row>
    <row r="351" spans="1:17" hidden="1" x14ac:dyDescent="0.25">
      <c r="A351">
        <v>236107</v>
      </c>
      <c r="B351">
        <v>101021866</v>
      </c>
      <c r="C351" t="s">
        <v>4207</v>
      </c>
      <c r="D351" t="s">
        <v>233</v>
      </c>
      <c r="E351">
        <v>997511626</v>
      </c>
      <c r="F351" t="s">
        <v>4234</v>
      </c>
      <c r="G351" t="s">
        <v>2049</v>
      </c>
      <c r="H351" t="s">
        <v>232</v>
      </c>
      <c r="I351" t="s">
        <v>224</v>
      </c>
      <c r="J351" s="7">
        <v>503000</v>
      </c>
      <c r="K351" t="s">
        <v>12</v>
      </c>
      <c r="L351" t="s">
        <v>2048</v>
      </c>
      <c r="M351" t="s">
        <v>243</v>
      </c>
      <c r="N351">
        <v>1090</v>
      </c>
      <c r="O351" t="s">
        <v>2047</v>
      </c>
      <c r="P351" t="s">
        <v>2046</v>
      </c>
      <c r="Q351" t="s">
        <v>4233</v>
      </c>
    </row>
    <row r="352" spans="1:17" hidden="1" x14ac:dyDescent="0.25">
      <c r="A352">
        <v>236107</v>
      </c>
      <c r="B352">
        <v>101021866</v>
      </c>
      <c r="C352" t="s">
        <v>4207</v>
      </c>
      <c r="D352" t="s">
        <v>233</v>
      </c>
      <c r="E352">
        <v>999739619</v>
      </c>
      <c r="F352" t="s">
        <v>994</v>
      </c>
      <c r="G352" t="s">
        <v>994</v>
      </c>
      <c r="H352" t="s">
        <v>225</v>
      </c>
      <c r="I352" t="s">
        <v>224</v>
      </c>
      <c r="J352" s="7">
        <v>219375</v>
      </c>
      <c r="K352" t="s">
        <v>496</v>
      </c>
      <c r="L352" t="s">
        <v>993</v>
      </c>
      <c r="M352" t="s">
        <v>847</v>
      </c>
      <c r="N352">
        <v>1516</v>
      </c>
      <c r="O352" t="s">
        <v>992</v>
      </c>
      <c r="P352" t="s">
        <v>991</v>
      </c>
      <c r="Q352" t="s">
        <v>4232</v>
      </c>
    </row>
    <row r="353" spans="1:17" hidden="1" x14ac:dyDescent="0.25">
      <c r="A353">
        <v>236107</v>
      </c>
      <c r="B353">
        <v>101021866</v>
      </c>
      <c r="C353" t="s">
        <v>4207</v>
      </c>
      <c r="D353" t="s">
        <v>233</v>
      </c>
      <c r="E353">
        <v>952213790</v>
      </c>
      <c r="F353" t="s">
        <v>3093</v>
      </c>
      <c r="G353" t="s">
        <v>3092</v>
      </c>
      <c r="H353" t="s">
        <v>230</v>
      </c>
      <c r="I353" t="s">
        <v>224</v>
      </c>
      <c r="J353" s="7">
        <v>58750</v>
      </c>
      <c r="K353" t="s">
        <v>229</v>
      </c>
      <c r="L353" t="s">
        <v>3091</v>
      </c>
      <c r="M353" t="s">
        <v>228</v>
      </c>
      <c r="N353">
        <v>60117</v>
      </c>
      <c r="O353" t="s">
        <v>3090</v>
      </c>
      <c r="Q353" t="s">
        <v>4231</v>
      </c>
    </row>
    <row r="354" spans="1:17" hidden="1" x14ac:dyDescent="0.25">
      <c r="A354">
        <v>236107</v>
      </c>
      <c r="B354">
        <v>101021866</v>
      </c>
      <c r="C354" t="s">
        <v>4207</v>
      </c>
      <c r="D354" t="s">
        <v>233</v>
      </c>
      <c r="E354">
        <v>991663884</v>
      </c>
      <c r="F354" t="s">
        <v>3726</v>
      </c>
      <c r="G354" t="s">
        <v>3725</v>
      </c>
      <c r="H354" t="s">
        <v>232</v>
      </c>
      <c r="I354" t="s">
        <v>224</v>
      </c>
      <c r="J354" s="7">
        <v>627250</v>
      </c>
      <c r="K354" t="s">
        <v>12</v>
      </c>
      <c r="L354" t="s">
        <v>3724</v>
      </c>
      <c r="M354" t="s">
        <v>243</v>
      </c>
      <c r="N354">
        <v>1190</v>
      </c>
      <c r="P354" t="s">
        <v>3723</v>
      </c>
      <c r="Q354" t="s">
        <v>4230</v>
      </c>
    </row>
    <row r="355" spans="1:17" hidden="1" x14ac:dyDescent="0.25">
      <c r="A355">
        <v>236107</v>
      </c>
      <c r="B355">
        <v>101021866</v>
      </c>
      <c r="C355" t="s">
        <v>4207</v>
      </c>
      <c r="D355" t="s">
        <v>233</v>
      </c>
      <c r="E355">
        <v>998802502</v>
      </c>
      <c r="F355" t="s">
        <v>965</v>
      </c>
      <c r="G355" t="s">
        <v>3912</v>
      </c>
      <c r="H355" t="s">
        <v>254</v>
      </c>
      <c r="I355" t="s">
        <v>224</v>
      </c>
      <c r="J355" s="7">
        <v>430000</v>
      </c>
      <c r="K355" t="s">
        <v>126</v>
      </c>
      <c r="L355" t="s">
        <v>964</v>
      </c>
      <c r="M355" t="s">
        <v>963</v>
      </c>
      <c r="N355">
        <v>57001</v>
      </c>
      <c r="O355" t="s">
        <v>962</v>
      </c>
      <c r="P355" t="s">
        <v>961</v>
      </c>
      <c r="Q355" t="s">
        <v>4229</v>
      </c>
    </row>
    <row r="356" spans="1:17" hidden="1" x14ac:dyDescent="0.25">
      <c r="A356">
        <v>236107</v>
      </c>
      <c r="B356">
        <v>101021866</v>
      </c>
      <c r="C356" t="s">
        <v>4207</v>
      </c>
      <c r="D356" t="s">
        <v>233</v>
      </c>
      <c r="E356">
        <v>931973673</v>
      </c>
      <c r="F356" t="s">
        <v>3324</v>
      </c>
      <c r="G356" t="s">
        <v>3324</v>
      </c>
      <c r="H356" t="s">
        <v>230</v>
      </c>
      <c r="I356" t="s">
        <v>224</v>
      </c>
      <c r="J356" s="7">
        <v>67500</v>
      </c>
      <c r="K356" t="s">
        <v>315</v>
      </c>
      <c r="L356" t="s">
        <v>4228</v>
      </c>
      <c r="M356" t="s">
        <v>477</v>
      </c>
      <c r="N356">
        <v>10000</v>
      </c>
      <c r="P356" t="s">
        <v>4227</v>
      </c>
      <c r="Q356" t="s">
        <v>4226</v>
      </c>
    </row>
    <row r="357" spans="1:17" hidden="1" x14ac:dyDescent="0.25">
      <c r="A357">
        <v>236107</v>
      </c>
      <c r="B357">
        <v>101021866</v>
      </c>
      <c r="C357" t="s">
        <v>4207</v>
      </c>
      <c r="D357" t="s">
        <v>233</v>
      </c>
      <c r="E357">
        <v>999644074</v>
      </c>
      <c r="F357" t="s">
        <v>182</v>
      </c>
      <c r="G357" t="s">
        <v>1117</v>
      </c>
      <c r="H357" t="s">
        <v>254</v>
      </c>
      <c r="I357" t="s">
        <v>224</v>
      </c>
      <c r="J357" s="7">
        <v>403765</v>
      </c>
      <c r="K357" t="s">
        <v>183</v>
      </c>
      <c r="L357" t="s">
        <v>1116</v>
      </c>
      <c r="M357" t="s">
        <v>1115</v>
      </c>
      <c r="N357">
        <v>1920</v>
      </c>
      <c r="P357" t="s">
        <v>1114</v>
      </c>
      <c r="Q357" t="s">
        <v>4225</v>
      </c>
    </row>
    <row r="358" spans="1:17" hidden="1" x14ac:dyDescent="0.25">
      <c r="A358">
        <v>236107</v>
      </c>
      <c r="B358">
        <v>101021866</v>
      </c>
      <c r="C358" t="s">
        <v>4207</v>
      </c>
      <c r="D358" t="s">
        <v>233</v>
      </c>
      <c r="E358">
        <v>951813471</v>
      </c>
      <c r="F358" t="s">
        <v>3346</v>
      </c>
      <c r="G358" t="s">
        <v>4224</v>
      </c>
      <c r="H358" t="s">
        <v>230</v>
      </c>
      <c r="I358" t="s">
        <v>224</v>
      </c>
      <c r="J358" s="7">
        <v>116430</v>
      </c>
      <c r="K358" t="s">
        <v>401</v>
      </c>
      <c r="L358" t="s">
        <v>3345</v>
      </c>
      <c r="M358" t="s">
        <v>1038</v>
      </c>
      <c r="N358">
        <v>15060</v>
      </c>
      <c r="O358" t="s">
        <v>3344</v>
      </c>
      <c r="P358" t="s">
        <v>3343</v>
      </c>
      <c r="Q358" t="s">
        <v>4223</v>
      </c>
    </row>
    <row r="359" spans="1:17" hidden="1" x14ac:dyDescent="0.25">
      <c r="A359">
        <v>236107</v>
      </c>
      <c r="B359">
        <v>101021866</v>
      </c>
      <c r="C359" t="s">
        <v>4207</v>
      </c>
      <c r="D359" t="s">
        <v>233</v>
      </c>
      <c r="E359">
        <v>999887059</v>
      </c>
      <c r="F359" t="s">
        <v>23</v>
      </c>
      <c r="G359" t="s">
        <v>4151</v>
      </c>
      <c r="H359" t="s">
        <v>225</v>
      </c>
      <c r="I359" t="s">
        <v>224</v>
      </c>
      <c r="J359" s="7">
        <v>460000</v>
      </c>
      <c r="K359" t="s">
        <v>24</v>
      </c>
      <c r="L359" t="s">
        <v>4150</v>
      </c>
      <c r="M359" t="s">
        <v>385</v>
      </c>
      <c r="N359">
        <v>2080</v>
      </c>
      <c r="O359" t="s">
        <v>384</v>
      </c>
      <c r="P359" t="s">
        <v>383</v>
      </c>
      <c r="Q359" t="s">
        <v>4222</v>
      </c>
    </row>
    <row r="360" spans="1:17" hidden="1" x14ac:dyDescent="0.25">
      <c r="A360">
        <v>236107</v>
      </c>
      <c r="B360">
        <v>101021866</v>
      </c>
      <c r="C360" t="s">
        <v>4207</v>
      </c>
      <c r="D360" t="s">
        <v>233</v>
      </c>
      <c r="E360">
        <v>999989782</v>
      </c>
      <c r="F360" t="s">
        <v>643</v>
      </c>
      <c r="G360" t="s">
        <v>642</v>
      </c>
      <c r="H360" t="s">
        <v>225</v>
      </c>
      <c r="I360" t="s">
        <v>224</v>
      </c>
      <c r="J360" s="7">
        <v>446875</v>
      </c>
      <c r="K360" t="s">
        <v>245</v>
      </c>
      <c r="L360" t="s">
        <v>641</v>
      </c>
      <c r="M360" t="s">
        <v>402</v>
      </c>
      <c r="N360" t="s">
        <v>640</v>
      </c>
      <c r="O360" t="s">
        <v>639</v>
      </c>
      <c r="P360" t="s">
        <v>638</v>
      </c>
      <c r="Q360" t="s">
        <v>4221</v>
      </c>
    </row>
    <row r="361" spans="1:17" hidden="1" x14ac:dyDescent="0.25">
      <c r="A361">
        <v>236107</v>
      </c>
      <c r="B361">
        <v>101021866</v>
      </c>
      <c r="C361" t="s">
        <v>4207</v>
      </c>
      <c r="D361" t="s">
        <v>233</v>
      </c>
      <c r="E361">
        <v>917884520</v>
      </c>
      <c r="F361" t="s">
        <v>4220</v>
      </c>
      <c r="G361" t="s">
        <v>4219</v>
      </c>
      <c r="H361" t="s">
        <v>232</v>
      </c>
      <c r="I361" t="s">
        <v>224</v>
      </c>
      <c r="J361" s="7">
        <v>247500</v>
      </c>
      <c r="K361" t="s">
        <v>35</v>
      </c>
      <c r="L361" t="s">
        <v>1363</v>
      </c>
      <c r="M361" t="s">
        <v>308</v>
      </c>
      <c r="N361">
        <v>196</v>
      </c>
      <c r="P361" t="s">
        <v>4218</v>
      </c>
      <c r="Q361" t="s">
        <v>4217</v>
      </c>
    </row>
    <row r="362" spans="1:17" hidden="1" x14ac:dyDescent="0.25">
      <c r="A362">
        <v>236107</v>
      </c>
      <c r="B362">
        <v>101021866</v>
      </c>
      <c r="C362" t="s">
        <v>4207</v>
      </c>
      <c r="D362" t="s">
        <v>233</v>
      </c>
      <c r="E362">
        <v>936096561</v>
      </c>
      <c r="F362" t="s">
        <v>4216</v>
      </c>
      <c r="G362" t="s">
        <v>4215</v>
      </c>
      <c r="H362" t="s">
        <v>239</v>
      </c>
      <c r="I362" t="s">
        <v>224</v>
      </c>
      <c r="J362" s="7">
        <v>122670</v>
      </c>
      <c r="K362" t="s">
        <v>126</v>
      </c>
      <c r="L362" t="s">
        <v>4214</v>
      </c>
      <c r="M362" t="s">
        <v>268</v>
      </c>
      <c r="N362">
        <v>10434</v>
      </c>
      <c r="P362" t="s">
        <v>4213</v>
      </c>
      <c r="Q362" t="s">
        <v>4212</v>
      </c>
    </row>
    <row r="363" spans="1:17" hidden="1" x14ac:dyDescent="0.25">
      <c r="A363">
        <v>236107</v>
      </c>
      <c r="B363">
        <v>101021866</v>
      </c>
      <c r="C363" t="s">
        <v>4207</v>
      </c>
      <c r="D363" t="s">
        <v>233</v>
      </c>
      <c r="E363">
        <v>999816637</v>
      </c>
      <c r="F363" t="s">
        <v>2804</v>
      </c>
      <c r="G363" t="s">
        <v>2803</v>
      </c>
      <c r="H363" t="s">
        <v>230</v>
      </c>
      <c r="I363" t="s">
        <v>224</v>
      </c>
      <c r="J363" s="7">
        <v>76875</v>
      </c>
      <c r="K363" t="s">
        <v>24</v>
      </c>
      <c r="L363" t="s">
        <v>2802</v>
      </c>
      <c r="M363" t="s">
        <v>1758</v>
      </c>
      <c r="N363" t="s">
        <v>1757</v>
      </c>
      <c r="O363" t="s">
        <v>2801</v>
      </c>
      <c r="Q363" t="s">
        <v>4211</v>
      </c>
    </row>
    <row r="364" spans="1:17" hidden="1" x14ac:dyDescent="0.25">
      <c r="A364">
        <v>236107</v>
      </c>
      <c r="B364">
        <v>101021866</v>
      </c>
      <c r="C364" t="s">
        <v>4207</v>
      </c>
      <c r="D364" t="s">
        <v>233</v>
      </c>
      <c r="E364">
        <v>921186788</v>
      </c>
      <c r="F364" t="s">
        <v>4210</v>
      </c>
      <c r="G364" t="s">
        <v>2361</v>
      </c>
      <c r="H364" t="s">
        <v>230</v>
      </c>
      <c r="I364" t="s">
        <v>224</v>
      </c>
      <c r="J364" s="7">
        <v>244500</v>
      </c>
      <c r="K364" t="s">
        <v>250</v>
      </c>
      <c r="L364" t="s">
        <v>2794</v>
      </c>
      <c r="M364" t="s">
        <v>1159</v>
      </c>
      <c r="N364">
        <v>10226</v>
      </c>
      <c r="P364" t="s">
        <v>4209</v>
      </c>
      <c r="Q364" t="s">
        <v>4208</v>
      </c>
    </row>
    <row r="365" spans="1:17" hidden="1" x14ac:dyDescent="0.25">
      <c r="A365">
        <v>236107</v>
      </c>
      <c r="B365">
        <v>101021866</v>
      </c>
      <c r="C365" t="s">
        <v>4207</v>
      </c>
      <c r="D365" t="s">
        <v>226</v>
      </c>
      <c r="E365">
        <v>999981828</v>
      </c>
      <c r="F365" t="s">
        <v>1446</v>
      </c>
      <c r="G365" t="s">
        <v>1445</v>
      </c>
      <c r="H365" t="s">
        <v>225</v>
      </c>
      <c r="I365" t="s">
        <v>224</v>
      </c>
      <c r="J365" s="7">
        <v>865687.5</v>
      </c>
      <c r="K365" t="s">
        <v>113</v>
      </c>
      <c r="L365" t="s">
        <v>1444</v>
      </c>
      <c r="M365" t="s">
        <v>331</v>
      </c>
      <c r="N365">
        <v>30167</v>
      </c>
      <c r="O365" t="s">
        <v>1443</v>
      </c>
      <c r="P365" t="s">
        <v>1442</v>
      </c>
      <c r="Q365" t="s">
        <v>4206</v>
      </c>
    </row>
    <row r="366" spans="1:17" hidden="1" x14ac:dyDescent="0.25">
      <c r="A366">
        <v>236365</v>
      </c>
      <c r="B366">
        <v>101021271</v>
      </c>
      <c r="C366" t="s">
        <v>4156</v>
      </c>
      <c r="D366" t="s">
        <v>233</v>
      </c>
      <c r="E366">
        <v>893166204</v>
      </c>
      <c r="F366" t="s">
        <v>4205</v>
      </c>
      <c r="G366" t="s">
        <v>4204</v>
      </c>
      <c r="H366" t="s">
        <v>232</v>
      </c>
      <c r="I366" t="s">
        <v>224</v>
      </c>
      <c r="J366" s="7">
        <v>396587.5</v>
      </c>
      <c r="K366" t="s">
        <v>46</v>
      </c>
      <c r="L366" t="s">
        <v>4203</v>
      </c>
      <c r="M366" t="s">
        <v>345</v>
      </c>
      <c r="N366">
        <v>75007</v>
      </c>
      <c r="P366" t="s">
        <v>4202</v>
      </c>
      <c r="Q366" t="s">
        <v>4201</v>
      </c>
    </row>
    <row r="367" spans="1:17" hidden="1" x14ac:dyDescent="0.25">
      <c r="A367">
        <v>236365</v>
      </c>
      <c r="B367">
        <v>101021271</v>
      </c>
      <c r="C367" t="s">
        <v>4156</v>
      </c>
      <c r="D367" t="s">
        <v>233</v>
      </c>
      <c r="E367">
        <v>904959658</v>
      </c>
      <c r="F367" t="s">
        <v>4200</v>
      </c>
      <c r="G367" t="s">
        <v>1010</v>
      </c>
      <c r="H367" t="s">
        <v>232</v>
      </c>
      <c r="I367" t="s">
        <v>224</v>
      </c>
      <c r="J367" s="7">
        <v>204500</v>
      </c>
      <c r="K367" t="s">
        <v>57</v>
      </c>
      <c r="L367" t="s">
        <v>4199</v>
      </c>
      <c r="M367" t="s">
        <v>4198</v>
      </c>
      <c r="N367">
        <v>33429</v>
      </c>
      <c r="P367" t="s">
        <v>4197</v>
      </c>
      <c r="Q367" t="s">
        <v>4196</v>
      </c>
    </row>
    <row r="368" spans="1:17" hidden="1" x14ac:dyDescent="0.25">
      <c r="A368">
        <v>236365</v>
      </c>
      <c r="B368">
        <v>101021271</v>
      </c>
      <c r="C368" t="s">
        <v>4156</v>
      </c>
      <c r="D368" t="s">
        <v>233</v>
      </c>
      <c r="E368">
        <v>999847871</v>
      </c>
      <c r="F368" t="s">
        <v>1317</v>
      </c>
      <c r="G368" t="s">
        <v>1316</v>
      </c>
      <c r="H368" t="s">
        <v>225</v>
      </c>
      <c r="I368" t="s">
        <v>224</v>
      </c>
      <c r="J368" s="7">
        <v>466437.5</v>
      </c>
      <c r="K368" t="s">
        <v>68</v>
      </c>
      <c r="L368" t="s">
        <v>1315</v>
      </c>
      <c r="M368" t="s">
        <v>1314</v>
      </c>
      <c r="N368" t="s">
        <v>1313</v>
      </c>
      <c r="O368" t="s">
        <v>1312</v>
      </c>
      <c r="P368" t="s">
        <v>1311</v>
      </c>
      <c r="Q368" t="s">
        <v>4195</v>
      </c>
    </row>
    <row r="369" spans="1:17" hidden="1" x14ac:dyDescent="0.25">
      <c r="A369">
        <v>236365</v>
      </c>
      <c r="B369">
        <v>101021271</v>
      </c>
      <c r="C369" t="s">
        <v>4156</v>
      </c>
      <c r="D369" t="s">
        <v>226</v>
      </c>
      <c r="E369">
        <v>991816077</v>
      </c>
      <c r="F369" t="s">
        <v>1305</v>
      </c>
      <c r="G369" t="s">
        <v>4056</v>
      </c>
      <c r="H369" t="s">
        <v>225</v>
      </c>
      <c r="I369" t="s">
        <v>224</v>
      </c>
      <c r="J369" s="7">
        <v>843625</v>
      </c>
      <c r="K369" t="s">
        <v>223</v>
      </c>
      <c r="L369" t="s">
        <v>1303</v>
      </c>
      <c r="M369" t="s">
        <v>524</v>
      </c>
      <c r="N369">
        <v>1300</v>
      </c>
      <c r="O369" t="s">
        <v>1302</v>
      </c>
      <c r="P369" t="s">
        <v>1301</v>
      </c>
      <c r="Q369" t="s">
        <v>4194</v>
      </c>
    </row>
    <row r="370" spans="1:17" hidden="1" x14ac:dyDescent="0.25">
      <c r="A370">
        <v>236365</v>
      </c>
      <c r="B370">
        <v>101021271</v>
      </c>
      <c r="C370" t="s">
        <v>4156</v>
      </c>
      <c r="D370" t="s">
        <v>233</v>
      </c>
      <c r="E370">
        <v>951904845</v>
      </c>
      <c r="F370" t="s">
        <v>4001</v>
      </c>
      <c r="G370" t="s">
        <v>2535</v>
      </c>
      <c r="H370" t="s">
        <v>230</v>
      </c>
      <c r="I370" t="s">
        <v>224</v>
      </c>
      <c r="J370" s="7">
        <v>72140</v>
      </c>
      <c r="K370" t="s">
        <v>285</v>
      </c>
      <c r="L370" t="s">
        <v>2225</v>
      </c>
      <c r="M370" t="s">
        <v>4000</v>
      </c>
      <c r="P370" t="s">
        <v>3999</v>
      </c>
      <c r="Q370" t="s">
        <v>4193</v>
      </c>
    </row>
    <row r="371" spans="1:17" hidden="1" x14ac:dyDescent="0.25">
      <c r="A371">
        <v>236365</v>
      </c>
      <c r="B371">
        <v>101021271</v>
      </c>
      <c r="C371" t="s">
        <v>4156</v>
      </c>
      <c r="D371" t="s">
        <v>233</v>
      </c>
      <c r="E371">
        <v>999984059</v>
      </c>
      <c r="F371" t="s">
        <v>267</v>
      </c>
      <c r="G371" t="s">
        <v>266</v>
      </c>
      <c r="H371" t="s">
        <v>254</v>
      </c>
      <c r="I371" t="s">
        <v>224</v>
      </c>
      <c r="J371" s="7">
        <v>842000</v>
      </c>
      <c r="K371" t="s">
        <v>113</v>
      </c>
      <c r="L371" t="s">
        <v>265</v>
      </c>
      <c r="M371" t="s">
        <v>264</v>
      </c>
      <c r="N371">
        <v>80686</v>
      </c>
      <c r="O371" t="s">
        <v>263</v>
      </c>
      <c r="P371" t="s">
        <v>262</v>
      </c>
      <c r="Q371" t="s">
        <v>4192</v>
      </c>
    </row>
    <row r="372" spans="1:17" hidden="1" x14ac:dyDescent="0.25">
      <c r="A372">
        <v>236365</v>
      </c>
      <c r="B372">
        <v>101021271</v>
      </c>
      <c r="C372" t="s">
        <v>4156</v>
      </c>
      <c r="D372" t="s">
        <v>233</v>
      </c>
      <c r="E372">
        <v>997899044</v>
      </c>
      <c r="F372" t="s">
        <v>3873</v>
      </c>
      <c r="G372" t="s">
        <v>3872</v>
      </c>
      <c r="H372" t="s">
        <v>232</v>
      </c>
      <c r="I372" t="s">
        <v>224</v>
      </c>
      <c r="J372" s="7">
        <v>224440</v>
      </c>
      <c r="K372" t="s">
        <v>46</v>
      </c>
      <c r="L372" t="s">
        <v>676</v>
      </c>
      <c r="M372" t="s">
        <v>675</v>
      </c>
      <c r="N372">
        <v>31023</v>
      </c>
      <c r="O372" t="s">
        <v>3871</v>
      </c>
      <c r="P372" t="s">
        <v>3870</v>
      </c>
      <c r="Q372" t="s">
        <v>4191</v>
      </c>
    </row>
    <row r="373" spans="1:17" hidden="1" x14ac:dyDescent="0.25">
      <c r="A373">
        <v>236365</v>
      </c>
      <c r="B373">
        <v>101021271</v>
      </c>
      <c r="C373" t="s">
        <v>4156</v>
      </c>
      <c r="D373" t="s">
        <v>233</v>
      </c>
      <c r="E373">
        <v>925959091</v>
      </c>
      <c r="F373" t="s">
        <v>4190</v>
      </c>
      <c r="H373" t="s">
        <v>232</v>
      </c>
      <c r="I373" t="s">
        <v>224</v>
      </c>
      <c r="J373" s="7">
        <v>120750</v>
      </c>
      <c r="K373" t="s">
        <v>35</v>
      </c>
      <c r="L373" t="s">
        <v>4189</v>
      </c>
      <c r="M373" t="s">
        <v>308</v>
      </c>
      <c r="N373">
        <v>172</v>
      </c>
      <c r="P373" t="s">
        <v>4188</v>
      </c>
      <c r="Q373" t="s">
        <v>4187</v>
      </c>
    </row>
    <row r="374" spans="1:17" x14ac:dyDescent="0.25">
      <c r="A374">
        <v>236365</v>
      </c>
      <c r="B374">
        <v>101021271</v>
      </c>
      <c r="C374" t="s">
        <v>4156</v>
      </c>
      <c r="D374" t="s">
        <v>233</v>
      </c>
      <c r="E374">
        <v>999613422</v>
      </c>
      <c r="F374" t="s">
        <v>791</v>
      </c>
      <c r="G374" t="s">
        <v>790</v>
      </c>
      <c r="H374" t="s">
        <v>254</v>
      </c>
      <c r="I374" t="s">
        <v>224</v>
      </c>
      <c r="J374" s="7">
        <v>749375</v>
      </c>
      <c r="K374" t="s">
        <v>250</v>
      </c>
      <c r="L374" t="s">
        <v>789</v>
      </c>
      <c r="M374" t="s">
        <v>788</v>
      </c>
      <c r="N374" t="s">
        <v>787</v>
      </c>
      <c r="O374" t="s">
        <v>786</v>
      </c>
      <c r="P374" t="s">
        <v>785</v>
      </c>
      <c r="Q374" t="s">
        <v>4186</v>
      </c>
    </row>
    <row r="375" spans="1:17" hidden="1" x14ac:dyDescent="0.25">
      <c r="A375">
        <v>236365</v>
      </c>
      <c r="B375">
        <v>101021271</v>
      </c>
      <c r="C375" t="s">
        <v>4156</v>
      </c>
      <c r="D375" t="s">
        <v>233</v>
      </c>
      <c r="E375">
        <v>998215943</v>
      </c>
      <c r="F375" t="s">
        <v>4185</v>
      </c>
      <c r="G375" t="s">
        <v>1457</v>
      </c>
      <c r="H375" t="s">
        <v>232</v>
      </c>
      <c r="I375" t="s">
        <v>224</v>
      </c>
      <c r="J375" s="7">
        <v>275250</v>
      </c>
      <c r="K375" t="s">
        <v>249</v>
      </c>
      <c r="L375" t="s">
        <v>4184</v>
      </c>
      <c r="M375" t="s">
        <v>248</v>
      </c>
      <c r="N375">
        <v>1000</v>
      </c>
      <c r="O375" t="s">
        <v>1761</v>
      </c>
      <c r="P375" t="s">
        <v>1760</v>
      </c>
      <c r="Q375" t="s">
        <v>4183</v>
      </c>
    </row>
    <row r="376" spans="1:17" hidden="1" x14ac:dyDescent="0.25">
      <c r="A376">
        <v>236365</v>
      </c>
      <c r="B376">
        <v>101021271</v>
      </c>
      <c r="C376" t="s">
        <v>4156</v>
      </c>
      <c r="D376" t="s">
        <v>233</v>
      </c>
      <c r="E376">
        <v>892106673</v>
      </c>
      <c r="F376" t="s">
        <v>3990</v>
      </c>
      <c r="H376" t="s">
        <v>225</v>
      </c>
      <c r="I376" t="s">
        <v>224</v>
      </c>
      <c r="J376" s="7">
        <v>528750</v>
      </c>
      <c r="K376" t="s">
        <v>285</v>
      </c>
      <c r="L376" t="s">
        <v>284</v>
      </c>
      <c r="M376" t="s">
        <v>283</v>
      </c>
      <c r="N376" t="s">
        <v>3989</v>
      </c>
      <c r="P376" t="s">
        <v>3988</v>
      </c>
      <c r="Q376" t="s">
        <v>4182</v>
      </c>
    </row>
    <row r="377" spans="1:17" hidden="1" x14ac:dyDescent="0.25">
      <c r="A377">
        <v>236365</v>
      </c>
      <c r="B377">
        <v>101021271</v>
      </c>
      <c r="C377" t="s">
        <v>4156</v>
      </c>
      <c r="D377" t="s">
        <v>233</v>
      </c>
      <c r="E377">
        <v>999537083</v>
      </c>
      <c r="F377" t="s">
        <v>2360</v>
      </c>
      <c r="G377" t="s">
        <v>3936</v>
      </c>
      <c r="H377" t="s">
        <v>230</v>
      </c>
      <c r="I377" t="s">
        <v>224</v>
      </c>
      <c r="J377" s="7">
        <v>65125</v>
      </c>
      <c r="K377" t="s">
        <v>57</v>
      </c>
      <c r="L377" t="s">
        <v>2358</v>
      </c>
      <c r="M377" t="s">
        <v>2357</v>
      </c>
      <c r="N377">
        <v>28850</v>
      </c>
      <c r="O377" t="s">
        <v>2356</v>
      </c>
      <c r="P377" t="s">
        <v>2355</v>
      </c>
      <c r="Q377" t="s">
        <v>4181</v>
      </c>
    </row>
    <row r="378" spans="1:17" hidden="1" x14ac:dyDescent="0.25">
      <c r="A378">
        <v>236365</v>
      </c>
      <c r="B378">
        <v>101021271</v>
      </c>
      <c r="C378" t="s">
        <v>4156</v>
      </c>
      <c r="D378" t="s">
        <v>233</v>
      </c>
      <c r="E378">
        <v>899956689</v>
      </c>
      <c r="F378" t="s">
        <v>4180</v>
      </c>
      <c r="H378" t="s">
        <v>232</v>
      </c>
      <c r="I378" t="s">
        <v>224</v>
      </c>
      <c r="J378" s="7">
        <v>215500</v>
      </c>
      <c r="K378" t="s">
        <v>46</v>
      </c>
      <c r="L378" t="s">
        <v>4179</v>
      </c>
      <c r="M378" t="s">
        <v>345</v>
      </c>
      <c r="N378">
        <v>75015</v>
      </c>
      <c r="P378" t="s">
        <v>4178</v>
      </c>
      <c r="Q378" t="s">
        <v>4177</v>
      </c>
    </row>
    <row r="379" spans="1:17" hidden="1" x14ac:dyDescent="0.25">
      <c r="A379">
        <v>236365</v>
      </c>
      <c r="B379">
        <v>101021271</v>
      </c>
      <c r="C379" t="s">
        <v>4156</v>
      </c>
      <c r="D379" t="s">
        <v>233</v>
      </c>
      <c r="E379">
        <v>984449606</v>
      </c>
      <c r="F379" t="s">
        <v>4176</v>
      </c>
      <c r="G379" t="s">
        <v>4175</v>
      </c>
      <c r="H379" t="s">
        <v>232</v>
      </c>
      <c r="I379" t="s">
        <v>224</v>
      </c>
      <c r="J379" s="7">
        <v>197937.5</v>
      </c>
      <c r="K379" t="s">
        <v>458</v>
      </c>
      <c r="L379" t="s">
        <v>4174</v>
      </c>
      <c r="M379" t="s">
        <v>949</v>
      </c>
      <c r="N379">
        <v>34810</v>
      </c>
      <c r="P379" t="s">
        <v>4173</v>
      </c>
      <c r="Q379" t="s">
        <v>4172</v>
      </c>
    </row>
    <row r="380" spans="1:17" hidden="1" x14ac:dyDescent="0.25">
      <c r="A380">
        <v>236365</v>
      </c>
      <c r="B380">
        <v>101021271</v>
      </c>
      <c r="C380" t="s">
        <v>4156</v>
      </c>
      <c r="D380" t="s">
        <v>233</v>
      </c>
      <c r="E380">
        <v>922765366</v>
      </c>
      <c r="F380" t="s">
        <v>4171</v>
      </c>
      <c r="G380" t="s">
        <v>4170</v>
      </c>
      <c r="H380" t="s">
        <v>230</v>
      </c>
      <c r="I380" t="s">
        <v>224</v>
      </c>
      <c r="J380" s="7">
        <v>259250</v>
      </c>
      <c r="K380" t="s">
        <v>397</v>
      </c>
      <c r="L380" t="s">
        <v>4169</v>
      </c>
      <c r="M380" t="s">
        <v>396</v>
      </c>
      <c r="N380">
        <v>105</v>
      </c>
      <c r="P380" t="s">
        <v>4168</v>
      </c>
      <c r="Q380" t="s">
        <v>4167</v>
      </c>
    </row>
    <row r="381" spans="1:17" hidden="1" x14ac:dyDescent="0.25">
      <c r="A381">
        <v>236365</v>
      </c>
      <c r="B381">
        <v>101021271</v>
      </c>
      <c r="C381" t="s">
        <v>4156</v>
      </c>
      <c r="D381" t="s">
        <v>233</v>
      </c>
      <c r="E381">
        <v>951925991</v>
      </c>
      <c r="F381" t="s">
        <v>3792</v>
      </c>
      <c r="G381" t="s">
        <v>3792</v>
      </c>
      <c r="H381" t="s">
        <v>230</v>
      </c>
      <c r="I381" t="s">
        <v>224</v>
      </c>
      <c r="J381" s="7">
        <v>154062.5</v>
      </c>
      <c r="K381" t="s">
        <v>250</v>
      </c>
      <c r="L381" t="s">
        <v>3790</v>
      </c>
      <c r="M381" t="s">
        <v>1908</v>
      </c>
      <c r="N381" t="s">
        <v>3789</v>
      </c>
      <c r="O381" t="s">
        <v>3788</v>
      </c>
      <c r="Q381" t="s">
        <v>4166</v>
      </c>
    </row>
    <row r="382" spans="1:17" hidden="1" x14ac:dyDescent="0.25">
      <c r="A382">
        <v>236365</v>
      </c>
      <c r="B382">
        <v>101021271</v>
      </c>
      <c r="C382" t="s">
        <v>4156</v>
      </c>
      <c r="D382" t="s">
        <v>233</v>
      </c>
      <c r="E382">
        <v>973110403</v>
      </c>
      <c r="F382" t="s">
        <v>3700</v>
      </c>
      <c r="G382" t="s">
        <v>3699</v>
      </c>
      <c r="H382" t="s">
        <v>232</v>
      </c>
      <c r="I382" t="s">
        <v>224</v>
      </c>
      <c r="J382" s="7">
        <v>298500</v>
      </c>
      <c r="K382" t="s">
        <v>223</v>
      </c>
      <c r="L382" t="s">
        <v>4165</v>
      </c>
      <c r="M382" t="s">
        <v>392</v>
      </c>
      <c r="N382">
        <v>100</v>
      </c>
      <c r="O382" t="s">
        <v>3698</v>
      </c>
      <c r="P382" t="s">
        <v>4164</v>
      </c>
      <c r="Q382" t="s">
        <v>4163</v>
      </c>
    </row>
    <row r="383" spans="1:17" hidden="1" x14ac:dyDescent="0.25">
      <c r="A383">
        <v>236365</v>
      </c>
      <c r="B383">
        <v>101021271</v>
      </c>
      <c r="C383" t="s">
        <v>4156</v>
      </c>
      <c r="D383" t="s">
        <v>233</v>
      </c>
      <c r="E383">
        <v>999908205</v>
      </c>
      <c r="F383" t="s">
        <v>4162</v>
      </c>
      <c r="G383" t="s">
        <v>678</v>
      </c>
      <c r="H383" t="s">
        <v>232</v>
      </c>
      <c r="I383" t="s">
        <v>224</v>
      </c>
      <c r="J383" s="7">
        <v>277625</v>
      </c>
      <c r="K383" t="s">
        <v>46</v>
      </c>
      <c r="L383" t="s">
        <v>676</v>
      </c>
      <c r="M383" t="s">
        <v>675</v>
      </c>
      <c r="N383">
        <v>31100</v>
      </c>
      <c r="O383" t="s">
        <v>674</v>
      </c>
      <c r="P383" t="s">
        <v>673</v>
      </c>
      <c r="Q383" t="s">
        <v>4161</v>
      </c>
    </row>
    <row r="384" spans="1:17" hidden="1" x14ac:dyDescent="0.25">
      <c r="A384">
        <v>236365</v>
      </c>
      <c r="B384">
        <v>101021271</v>
      </c>
      <c r="C384" t="s">
        <v>4156</v>
      </c>
      <c r="D384" t="s">
        <v>233</v>
      </c>
      <c r="E384">
        <v>997981688</v>
      </c>
      <c r="F384" t="s">
        <v>1781</v>
      </c>
      <c r="G384" t="s">
        <v>1348</v>
      </c>
      <c r="H384" t="s">
        <v>230</v>
      </c>
      <c r="I384" t="s">
        <v>224</v>
      </c>
      <c r="J384" s="7">
        <v>46500</v>
      </c>
      <c r="K384" t="s">
        <v>68</v>
      </c>
      <c r="L384" t="s">
        <v>1780</v>
      </c>
      <c r="M384" t="s">
        <v>334</v>
      </c>
      <c r="N384" t="s">
        <v>1779</v>
      </c>
      <c r="O384" t="s">
        <v>1778</v>
      </c>
      <c r="P384" t="s">
        <v>1777</v>
      </c>
      <c r="Q384" t="s">
        <v>4160</v>
      </c>
    </row>
    <row r="385" spans="1:17" hidden="1" x14ac:dyDescent="0.25">
      <c r="A385">
        <v>236365</v>
      </c>
      <c r="B385">
        <v>101021271</v>
      </c>
      <c r="C385" t="s">
        <v>4156</v>
      </c>
      <c r="D385" t="s">
        <v>233</v>
      </c>
      <c r="E385">
        <v>999903064</v>
      </c>
      <c r="F385" t="s">
        <v>372</v>
      </c>
      <c r="G385" t="s">
        <v>4159</v>
      </c>
      <c r="H385" t="s">
        <v>225</v>
      </c>
      <c r="I385" t="s">
        <v>224</v>
      </c>
      <c r="J385" s="7">
        <v>320875</v>
      </c>
      <c r="K385" t="s">
        <v>223</v>
      </c>
      <c r="L385" t="s">
        <v>371</v>
      </c>
      <c r="M385" t="s">
        <v>370</v>
      </c>
      <c r="N385">
        <v>20014</v>
      </c>
      <c r="O385" t="s">
        <v>369</v>
      </c>
      <c r="P385" t="s">
        <v>368</v>
      </c>
      <c r="Q385" t="s">
        <v>4158</v>
      </c>
    </row>
    <row r="386" spans="1:17" hidden="1" x14ac:dyDescent="0.25">
      <c r="A386">
        <v>236365</v>
      </c>
      <c r="B386">
        <v>101021271</v>
      </c>
      <c r="C386" t="s">
        <v>4156</v>
      </c>
      <c r="D386" t="s">
        <v>233</v>
      </c>
      <c r="E386">
        <v>999974844</v>
      </c>
      <c r="F386" t="s">
        <v>545</v>
      </c>
      <c r="G386" t="s">
        <v>544</v>
      </c>
      <c r="H386" t="s">
        <v>225</v>
      </c>
      <c r="I386" t="s">
        <v>224</v>
      </c>
      <c r="J386" s="7">
        <v>249500</v>
      </c>
      <c r="K386" t="s">
        <v>57</v>
      </c>
      <c r="L386" t="s">
        <v>543</v>
      </c>
      <c r="M386" t="s">
        <v>260</v>
      </c>
      <c r="N386">
        <v>28040</v>
      </c>
      <c r="O386" t="s">
        <v>542</v>
      </c>
      <c r="P386" t="s">
        <v>541</v>
      </c>
      <c r="Q386" t="s">
        <v>4157</v>
      </c>
    </row>
    <row r="387" spans="1:17" hidden="1" x14ac:dyDescent="0.25">
      <c r="A387">
        <v>236365</v>
      </c>
      <c r="B387">
        <v>101021271</v>
      </c>
      <c r="C387" t="s">
        <v>4156</v>
      </c>
      <c r="D387" t="s">
        <v>233</v>
      </c>
      <c r="E387">
        <v>923093032</v>
      </c>
      <c r="F387" t="s">
        <v>4155</v>
      </c>
      <c r="G387" t="s">
        <v>4154</v>
      </c>
      <c r="H387" t="s">
        <v>230</v>
      </c>
      <c r="I387" t="s">
        <v>224</v>
      </c>
      <c r="J387" s="7">
        <v>81062.5</v>
      </c>
      <c r="K387" t="s">
        <v>332</v>
      </c>
      <c r="L387" t="s">
        <v>4153</v>
      </c>
      <c r="M387" t="s">
        <v>2865</v>
      </c>
      <c r="N387">
        <v>8001</v>
      </c>
      <c r="Q387" t="s">
        <v>4152</v>
      </c>
    </row>
    <row r="388" spans="1:17" ht="13.35" hidden="1" customHeight="1" x14ac:dyDescent="0.25">
      <c r="A388">
        <v>202685</v>
      </c>
      <c r="B388">
        <v>700259</v>
      </c>
      <c r="C388" t="s">
        <v>2946</v>
      </c>
      <c r="D388" t="s">
        <v>226</v>
      </c>
      <c r="E388">
        <v>999984156</v>
      </c>
      <c r="F388" t="s">
        <v>632</v>
      </c>
      <c r="G388" t="s">
        <v>631</v>
      </c>
      <c r="H388" t="s">
        <v>225</v>
      </c>
      <c r="I388" t="s">
        <v>224</v>
      </c>
      <c r="J388" s="7">
        <v>1082707.5</v>
      </c>
      <c r="K388" t="s">
        <v>68</v>
      </c>
      <c r="L388" t="s">
        <v>630</v>
      </c>
      <c r="M388" t="s">
        <v>585</v>
      </c>
      <c r="N388" t="s">
        <v>629</v>
      </c>
      <c r="O388" t="s">
        <v>628</v>
      </c>
      <c r="P388" t="s">
        <v>627</v>
      </c>
      <c r="Q388" t="s">
        <v>4146</v>
      </c>
    </row>
    <row r="389" spans="1:17" ht="13.35" hidden="1" customHeight="1" x14ac:dyDescent="0.25">
      <c r="A389">
        <v>202685</v>
      </c>
      <c r="B389">
        <v>700259</v>
      </c>
      <c r="C389" t="s">
        <v>2946</v>
      </c>
      <c r="D389" t="s">
        <v>233</v>
      </c>
      <c r="E389">
        <v>933094508</v>
      </c>
      <c r="F389" t="s">
        <v>3071</v>
      </c>
      <c r="G389" t="s">
        <v>2970</v>
      </c>
      <c r="H389" t="s">
        <v>232</v>
      </c>
      <c r="I389" t="s">
        <v>224</v>
      </c>
      <c r="J389" s="7">
        <v>996875</v>
      </c>
      <c r="K389" t="s">
        <v>113</v>
      </c>
      <c r="L389" t="s">
        <v>3069</v>
      </c>
      <c r="M389" t="s">
        <v>441</v>
      </c>
      <c r="N389">
        <v>10969</v>
      </c>
      <c r="O389" t="s">
        <v>3068</v>
      </c>
      <c r="P389" t="s">
        <v>3067</v>
      </c>
      <c r="Q389" t="s">
        <v>4145</v>
      </c>
    </row>
    <row r="390" spans="1:17" ht="13.35" hidden="1" customHeight="1" x14ac:dyDescent="0.25">
      <c r="A390">
        <v>202685</v>
      </c>
      <c r="B390">
        <v>700259</v>
      </c>
      <c r="C390" t="s">
        <v>2946</v>
      </c>
      <c r="D390" t="s">
        <v>233</v>
      </c>
      <c r="E390">
        <v>999868047</v>
      </c>
      <c r="F390" t="s">
        <v>1193</v>
      </c>
      <c r="G390" t="s">
        <v>1192</v>
      </c>
      <c r="H390" t="s">
        <v>225</v>
      </c>
      <c r="I390" t="s">
        <v>224</v>
      </c>
      <c r="J390" s="7">
        <v>628197.5</v>
      </c>
      <c r="K390" t="s">
        <v>12</v>
      </c>
      <c r="L390" t="s">
        <v>1191</v>
      </c>
      <c r="M390" t="s">
        <v>679</v>
      </c>
      <c r="N390">
        <v>5020</v>
      </c>
      <c r="O390" t="s">
        <v>1190</v>
      </c>
      <c r="P390" t="s">
        <v>1189</v>
      </c>
      <c r="Q390" t="s">
        <v>4144</v>
      </c>
    </row>
    <row r="391" spans="1:17" ht="13.35" hidden="1" customHeight="1" x14ac:dyDescent="0.25">
      <c r="A391">
        <v>202685</v>
      </c>
      <c r="B391">
        <v>700259</v>
      </c>
      <c r="C391" t="s">
        <v>2946</v>
      </c>
      <c r="D391" t="s">
        <v>233</v>
      </c>
      <c r="E391">
        <v>942993261</v>
      </c>
      <c r="F391" t="s">
        <v>4115</v>
      </c>
      <c r="G391" t="s">
        <v>4114</v>
      </c>
      <c r="H391" t="s">
        <v>230</v>
      </c>
      <c r="I391" t="s">
        <v>224</v>
      </c>
      <c r="J391" s="7">
        <v>67500</v>
      </c>
      <c r="K391" t="s">
        <v>95</v>
      </c>
      <c r="L391" t="s">
        <v>4113</v>
      </c>
      <c r="M391" t="s">
        <v>443</v>
      </c>
      <c r="N391">
        <v>2514</v>
      </c>
      <c r="P391" t="s">
        <v>4112</v>
      </c>
      <c r="Q391" t="s">
        <v>4143</v>
      </c>
    </row>
    <row r="392" spans="1:17" ht="13.35" hidden="1" customHeight="1" x14ac:dyDescent="0.25">
      <c r="A392">
        <v>202685</v>
      </c>
      <c r="B392">
        <v>700259</v>
      </c>
      <c r="C392" t="s">
        <v>2946</v>
      </c>
      <c r="D392" t="s">
        <v>233</v>
      </c>
      <c r="E392">
        <v>999606147</v>
      </c>
      <c r="F392" t="s">
        <v>705</v>
      </c>
      <c r="G392" t="s">
        <v>705</v>
      </c>
      <c r="H392" t="s">
        <v>225</v>
      </c>
      <c r="I392" t="s">
        <v>224</v>
      </c>
      <c r="J392" s="7">
        <v>483492.5</v>
      </c>
      <c r="K392" t="s">
        <v>46</v>
      </c>
      <c r="L392" t="s">
        <v>704</v>
      </c>
      <c r="M392" t="s">
        <v>703</v>
      </c>
      <c r="N392">
        <v>6410</v>
      </c>
      <c r="O392" t="s">
        <v>702</v>
      </c>
      <c r="P392" t="s">
        <v>701</v>
      </c>
      <c r="Q392" t="s">
        <v>4142</v>
      </c>
    </row>
    <row r="393" spans="1:17" ht="13.35" hidden="1" customHeight="1" x14ac:dyDescent="0.25">
      <c r="A393">
        <v>202685</v>
      </c>
      <c r="B393">
        <v>700259</v>
      </c>
      <c r="C393" t="s">
        <v>2946</v>
      </c>
      <c r="D393" t="s">
        <v>233</v>
      </c>
      <c r="E393">
        <v>999969509</v>
      </c>
      <c r="F393" t="s">
        <v>1066</v>
      </c>
      <c r="G393" t="s">
        <v>4110</v>
      </c>
      <c r="H393" t="s">
        <v>232</v>
      </c>
      <c r="I393" t="s">
        <v>224</v>
      </c>
      <c r="J393" s="7">
        <v>390875</v>
      </c>
      <c r="K393" t="s">
        <v>95</v>
      </c>
      <c r="L393" t="s">
        <v>1064</v>
      </c>
      <c r="M393" t="s">
        <v>1057</v>
      </c>
      <c r="N393" t="s">
        <v>1063</v>
      </c>
      <c r="O393" t="s">
        <v>1062</v>
      </c>
      <c r="P393" t="s">
        <v>1061</v>
      </c>
      <c r="Q393" t="s">
        <v>4141</v>
      </c>
    </row>
    <row r="394" spans="1:17" ht="13.35" hidden="1" customHeight="1" x14ac:dyDescent="0.25">
      <c r="A394">
        <v>202685</v>
      </c>
      <c r="B394">
        <v>700259</v>
      </c>
      <c r="C394" t="s">
        <v>2946</v>
      </c>
      <c r="D394" t="s">
        <v>233</v>
      </c>
      <c r="E394">
        <v>969140484</v>
      </c>
      <c r="F394" t="s">
        <v>2988</v>
      </c>
      <c r="G394" t="s">
        <v>4140</v>
      </c>
      <c r="H394" t="s">
        <v>232</v>
      </c>
      <c r="I394" t="s">
        <v>224</v>
      </c>
      <c r="J394" s="7">
        <v>354375</v>
      </c>
      <c r="K394" t="s">
        <v>68</v>
      </c>
      <c r="L394" t="s">
        <v>2987</v>
      </c>
      <c r="M394" t="s">
        <v>1536</v>
      </c>
      <c r="N394" t="s">
        <v>2986</v>
      </c>
      <c r="O394" t="s">
        <v>2985</v>
      </c>
      <c r="Q394" t="s">
        <v>4139</v>
      </c>
    </row>
    <row r="395" spans="1:17" ht="13.35" hidden="1" customHeight="1" x14ac:dyDescent="0.25">
      <c r="A395">
        <v>202685</v>
      </c>
      <c r="B395">
        <v>700259</v>
      </c>
      <c r="C395" t="s">
        <v>2946</v>
      </c>
      <c r="D395" t="s">
        <v>233</v>
      </c>
      <c r="E395">
        <v>999887835</v>
      </c>
      <c r="F395" t="s">
        <v>2519</v>
      </c>
      <c r="G395" t="s">
        <v>2518</v>
      </c>
      <c r="H395" t="s">
        <v>225</v>
      </c>
      <c r="I395" t="s">
        <v>224</v>
      </c>
      <c r="J395" s="7">
        <v>355680</v>
      </c>
      <c r="K395" t="s">
        <v>95</v>
      </c>
      <c r="L395" t="s">
        <v>2517</v>
      </c>
      <c r="M395" t="s">
        <v>443</v>
      </c>
      <c r="N395" t="s">
        <v>2516</v>
      </c>
      <c r="O395" t="s">
        <v>2515</v>
      </c>
      <c r="P395" t="s">
        <v>2514</v>
      </c>
      <c r="Q395" t="s">
        <v>4138</v>
      </c>
    </row>
    <row r="396" spans="1:17" ht="13.35" hidden="1" customHeight="1" x14ac:dyDescent="0.25">
      <c r="A396">
        <v>202685</v>
      </c>
      <c r="B396">
        <v>700259</v>
      </c>
      <c r="C396" t="s">
        <v>2946</v>
      </c>
      <c r="D396" t="s">
        <v>233</v>
      </c>
      <c r="E396">
        <v>999891521</v>
      </c>
      <c r="F396" t="s">
        <v>1242</v>
      </c>
      <c r="G396" t="s">
        <v>1241</v>
      </c>
      <c r="H396" t="s">
        <v>225</v>
      </c>
      <c r="I396" t="s">
        <v>224</v>
      </c>
      <c r="J396" s="7">
        <v>463143.75</v>
      </c>
      <c r="K396" t="s">
        <v>249</v>
      </c>
      <c r="L396" t="s">
        <v>1240</v>
      </c>
      <c r="M396" t="s">
        <v>1239</v>
      </c>
      <c r="N396">
        <v>5000</v>
      </c>
      <c r="O396" t="s">
        <v>1238</v>
      </c>
      <c r="P396" t="s">
        <v>1237</v>
      </c>
      <c r="Q396" t="s">
        <v>4137</v>
      </c>
    </row>
    <row r="397" spans="1:17" ht="13.35" hidden="1" customHeight="1" x14ac:dyDescent="0.25">
      <c r="A397">
        <v>202685</v>
      </c>
      <c r="B397">
        <v>700259</v>
      </c>
      <c r="C397" t="s">
        <v>2946</v>
      </c>
      <c r="D397" t="s">
        <v>233</v>
      </c>
      <c r="E397">
        <v>999832351</v>
      </c>
      <c r="F397" t="s">
        <v>554</v>
      </c>
      <c r="G397" t="s">
        <v>553</v>
      </c>
      <c r="H397" t="s">
        <v>230</v>
      </c>
      <c r="I397" t="s">
        <v>224</v>
      </c>
      <c r="J397" s="7">
        <v>158906.25</v>
      </c>
      <c r="K397" t="s">
        <v>68</v>
      </c>
      <c r="L397" t="s">
        <v>552</v>
      </c>
      <c r="M397" t="s">
        <v>347</v>
      </c>
      <c r="N397" t="s">
        <v>551</v>
      </c>
      <c r="O397" t="s">
        <v>550</v>
      </c>
      <c r="Q397" t="s">
        <v>4136</v>
      </c>
    </row>
    <row r="398" spans="1:17" ht="13.35" hidden="1" customHeight="1" x14ac:dyDescent="0.25">
      <c r="A398">
        <v>202703</v>
      </c>
      <c r="B398">
        <v>700626</v>
      </c>
      <c r="C398" t="s">
        <v>4092</v>
      </c>
      <c r="D398" t="s">
        <v>233</v>
      </c>
      <c r="E398">
        <v>950910304</v>
      </c>
      <c r="F398" t="s">
        <v>3439</v>
      </c>
      <c r="G398" t="s">
        <v>3438</v>
      </c>
      <c r="H398" t="s">
        <v>232</v>
      </c>
      <c r="I398" t="s">
        <v>224</v>
      </c>
      <c r="J398" s="7">
        <v>437000</v>
      </c>
      <c r="K398" t="s">
        <v>57</v>
      </c>
      <c r="L398" t="s">
        <v>4135</v>
      </c>
      <c r="M398" t="s">
        <v>260</v>
      </c>
      <c r="N398">
        <v>28050</v>
      </c>
      <c r="P398" t="s">
        <v>3437</v>
      </c>
      <c r="Q398" t="s">
        <v>4134</v>
      </c>
    </row>
    <row r="399" spans="1:17" ht="13.35" hidden="1" customHeight="1" x14ac:dyDescent="0.25">
      <c r="A399">
        <v>202703</v>
      </c>
      <c r="B399">
        <v>700626</v>
      </c>
      <c r="C399" t="s">
        <v>4092</v>
      </c>
      <c r="D399" t="s">
        <v>233</v>
      </c>
      <c r="E399">
        <v>999847580</v>
      </c>
      <c r="F399" t="s">
        <v>1653</v>
      </c>
      <c r="G399" t="s">
        <v>1652</v>
      </c>
      <c r="H399" t="s">
        <v>225</v>
      </c>
      <c r="I399" t="s">
        <v>224</v>
      </c>
      <c r="J399" s="7">
        <v>387987.5</v>
      </c>
      <c r="K399" t="s">
        <v>68</v>
      </c>
      <c r="L399" t="s">
        <v>1651</v>
      </c>
      <c r="M399" t="s">
        <v>312</v>
      </c>
      <c r="N399" t="s">
        <v>1650</v>
      </c>
      <c r="O399" t="s">
        <v>1649</v>
      </c>
      <c r="P399" t="s">
        <v>1648</v>
      </c>
      <c r="Q399" t="s">
        <v>4133</v>
      </c>
    </row>
    <row r="400" spans="1:17" ht="13.35" hidden="1" customHeight="1" x14ac:dyDescent="0.25">
      <c r="A400">
        <v>202703</v>
      </c>
      <c r="B400">
        <v>700626</v>
      </c>
      <c r="C400" t="s">
        <v>4092</v>
      </c>
      <c r="D400" t="s">
        <v>233</v>
      </c>
      <c r="E400">
        <v>928175832</v>
      </c>
      <c r="F400" t="s">
        <v>4132</v>
      </c>
      <c r="G400" t="s">
        <v>4131</v>
      </c>
      <c r="H400" t="s">
        <v>232</v>
      </c>
      <c r="I400" t="s">
        <v>237</v>
      </c>
      <c r="J400" s="7">
        <v>100203.75</v>
      </c>
      <c r="K400" t="s">
        <v>238</v>
      </c>
      <c r="L400" t="s">
        <v>4130</v>
      </c>
      <c r="M400" t="s">
        <v>389</v>
      </c>
      <c r="N400">
        <v>1024</v>
      </c>
      <c r="P400" t="s">
        <v>4129</v>
      </c>
      <c r="Q400" t="s">
        <v>4128</v>
      </c>
    </row>
    <row r="401" spans="1:17" ht="13.35" hidden="1" customHeight="1" x14ac:dyDescent="0.25">
      <c r="A401">
        <v>202703</v>
      </c>
      <c r="B401">
        <v>700626</v>
      </c>
      <c r="C401" t="s">
        <v>4092</v>
      </c>
      <c r="D401" t="s">
        <v>226</v>
      </c>
      <c r="E401">
        <v>947337891</v>
      </c>
      <c r="F401" t="s">
        <v>4127</v>
      </c>
      <c r="G401" t="s">
        <v>4126</v>
      </c>
      <c r="H401" t="s">
        <v>232</v>
      </c>
      <c r="I401" t="s">
        <v>224</v>
      </c>
      <c r="J401" s="7">
        <v>888012.5</v>
      </c>
      <c r="K401" t="s">
        <v>565</v>
      </c>
      <c r="L401" t="s">
        <v>4125</v>
      </c>
      <c r="M401" t="s">
        <v>1143</v>
      </c>
      <c r="N401">
        <v>1466</v>
      </c>
      <c r="P401" t="s">
        <v>4124</v>
      </c>
      <c r="Q401" t="s">
        <v>4123</v>
      </c>
    </row>
    <row r="402" spans="1:17" ht="13.35" hidden="1" customHeight="1" x14ac:dyDescent="0.25">
      <c r="A402">
        <v>202703</v>
      </c>
      <c r="B402">
        <v>700626</v>
      </c>
      <c r="C402" t="s">
        <v>4092</v>
      </c>
      <c r="D402" t="s">
        <v>233</v>
      </c>
      <c r="E402">
        <v>972052036</v>
      </c>
      <c r="F402" t="s">
        <v>2161</v>
      </c>
      <c r="G402" t="s">
        <v>2160</v>
      </c>
      <c r="H402" t="s">
        <v>232</v>
      </c>
      <c r="I402" t="s">
        <v>224</v>
      </c>
      <c r="J402" s="7">
        <v>165000</v>
      </c>
      <c r="K402" t="s">
        <v>126</v>
      </c>
      <c r="L402" t="s">
        <v>2159</v>
      </c>
      <c r="M402" t="s">
        <v>268</v>
      </c>
      <c r="N402">
        <v>10437</v>
      </c>
      <c r="O402" t="s">
        <v>2158</v>
      </c>
      <c r="P402" t="s">
        <v>2157</v>
      </c>
      <c r="Q402" t="s">
        <v>4122</v>
      </c>
    </row>
    <row r="403" spans="1:17" ht="13.35" hidden="1" customHeight="1" x14ac:dyDescent="0.25">
      <c r="A403">
        <v>202703</v>
      </c>
      <c r="B403">
        <v>700626</v>
      </c>
      <c r="C403" t="s">
        <v>4092</v>
      </c>
      <c r="D403" t="s">
        <v>233</v>
      </c>
      <c r="E403">
        <v>943032352</v>
      </c>
      <c r="F403" t="s">
        <v>4121</v>
      </c>
      <c r="G403" t="s">
        <v>4120</v>
      </c>
      <c r="H403" t="s">
        <v>230</v>
      </c>
      <c r="I403" t="s">
        <v>224</v>
      </c>
      <c r="J403" s="7">
        <v>99000</v>
      </c>
      <c r="K403" t="s">
        <v>447</v>
      </c>
      <c r="L403" t="s">
        <v>4119</v>
      </c>
      <c r="M403" t="s">
        <v>446</v>
      </c>
      <c r="N403" t="s">
        <v>2614</v>
      </c>
      <c r="P403" t="s">
        <v>4118</v>
      </c>
      <c r="Q403" t="s">
        <v>4117</v>
      </c>
    </row>
    <row r="404" spans="1:17" ht="13.35" hidden="1" customHeight="1" x14ac:dyDescent="0.25">
      <c r="A404">
        <v>202703</v>
      </c>
      <c r="B404">
        <v>700626</v>
      </c>
      <c r="C404" t="s">
        <v>4092</v>
      </c>
      <c r="D404" t="s">
        <v>233</v>
      </c>
      <c r="E404">
        <v>999827307</v>
      </c>
      <c r="F404" t="s">
        <v>125</v>
      </c>
      <c r="G404" t="s">
        <v>3932</v>
      </c>
      <c r="H404" t="s">
        <v>254</v>
      </c>
      <c r="I404" t="s">
        <v>224</v>
      </c>
      <c r="J404" s="7">
        <v>96750</v>
      </c>
      <c r="K404" t="s">
        <v>126</v>
      </c>
      <c r="L404" t="s">
        <v>1355</v>
      </c>
      <c r="M404" t="s">
        <v>268</v>
      </c>
      <c r="N404">
        <v>10177</v>
      </c>
      <c r="O404" t="s">
        <v>1354</v>
      </c>
      <c r="P404" t="s">
        <v>1353</v>
      </c>
      <c r="Q404" t="s">
        <v>4116</v>
      </c>
    </row>
    <row r="405" spans="1:17" ht="13.35" hidden="1" customHeight="1" x14ac:dyDescent="0.25">
      <c r="A405">
        <v>202703</v>
      </c>
      <c r="B405">
        <v>700626</v>
      </c>
      <c r="C405" t="s">
        <v>4092</v>
      </c>
      <c r="D405" t="s">
        <v>233</v>
      </c>
      <c r="E405">
        <v>942993261</v>
      </c>
      <c r="F405" t="s">
        <v>4115</v>
      </c>
      <c r="G405" t="s">
        <v>4114</v>
      </c>
      <c r="H405" t="s">
        <v>230</v>
      </c>
      <c r="I405" t="s">
        <v>237</v>
      </c>
      <c r="K405" t="s">
        <v>95</v>
      </c>
      <c r="L405" t="s">
        <v>4113</v>
      </c>
      <c r="M405" t="s">
        <v>443</v>
      </c>
      <c r="N405">
        <v>2514</v>
      </c>
      <c r="P405" t="s">
        <v>4112</v>
      </c>
      <c r="Q405" t="s">
        <v>4111</v>
      </c>
    </row>
    <row r="406" spans="1:17" ht="13.35" hidden="1" customHeight="1" x14ac:dyDescent="0.25">
      <c r="A406">
        <v>202703</v>
      </c>
      <c r="B406">
        <v>700626</v>
      </c>
      <c r="C406" t="s">
        <v>4092</v>
      </c>
      <c r="D406" t="s">
        <v>233</v>
      </c>
      <c r="E406">
        <v>999969509</v>
      </c>
      <c r="F406" t="s">
        <v>1066</v>
      </c>
      <c r="G406" t="s">
        <v>4110</v>
      </c>
      <c r="H406" t="s">
        <v>232</v>
      </c>
      <c r="I406" t="s">
        <v>224</v>
      </c>
      <c r="J406" s="7">
        <v>276750</v>
      </c>
      <c r="K406" t="s">
        <v>95</v>
      </c>
      <c r="L406" t="s">
        <v>1064</v>
      </c>
      <c r="M406" t="s">
        <v>1057</v>
      </c>
      <c r="N406" t="s">
        <v>1063</v>
      </c>
      <c r="O406" t="s">
        <v>1062</v>
      </c>
      <c r="P406" t="s">
        <v>1061</v>
      </c>
      <c r="Q406" t="s">
        <v>4109</v>
      </c>
    </row>
    <row r="407" spans="1:17" ht="13.35" hidden="1" customHeight="1" x14ac:dyDescent="0.25">
      <c r="A407">
        <v>202703</v>
      </c>
      <c r="B407">
        <v>700626</v>
      </c>
      <c r="C407" t="s">
        <v>4092</v>
      </c>
      <c r="D407" t="s">
        <v>233</v>
      </c>
      <c r="E407">
        <v>928014715</v>
      </c>
      <c r="F407" t="s">
        <v>4108</v>
      </c>
      <c r="G407" t="s">
        <v>4107</v>
      </c>
      <c r="H407" t="s">
        <v>232</v>
      </c>
      <c r="I407" t="s">
        <v>224</v>
      </c>
      <c r="J407" s="7">
        <v>585050</v>
      </c>
      <c r="K407" t="s">
        <v>95</v>
      </c>
      <c r="L407" t="s">
        <v>4106</v>
      </c>
      <c r="M407" t="s">
        <v>443</v>
      </c>
      <c r="N407" t="s">
        <v>4105</v>
      </c>
      <c r="P407" t="s">
        <v>4104</v>
      </c>
      <c r="Q407" t="s">
        <v>4103</v>
      </c>
    </row>
    <row r="408" spans="1:17" ht="13.35" hidden="1" customHeight="1" x14ac:dyDescent="0.25">
      <c r="A408">
        <v>202703</v>
      </c>
      <c r="B408">
        <v>700626</v>
      </c>
      <c r="C408" t="s">
        <v>4092</v>
      </c>
      <c r="D408" t="s">
        <v>233</v>
      </c>
      <c r="E408">
        <v>954021676</v>
      </c>
      <c r="F408" t="s">
        <v>4102</v>
      </c>
      <c r="G408" t="s">
        <v>4101</v>
      </c>
      <c r="H408" t="s">
        <v>232</v>
      </c>
      <c r="I408" t="s">
        <v>224</v>
      </c>
      <c r="J408" s="7">
        <v>345000</v>
      </c>
      <c r="K408" t="s">
        <v>496</v>
      </c>
      <c r="L408" t="s">
        <v>4100</v>
      </c>
      <c r="M408" t="s">
        <v>1044</v>
      </c>
      <c r="N408">
        <v>4045</v>
      </c>
      <c r="P408" t="s">
        <v>4099</v>
      </c>
      <c r="Q408" t="s">
        <v>4098</v>
      </c>
    </row>
    <row r="409" spans="1:17" ht="13.35" hidden="1" customHeight="1" x14ac:dyDescent="0.25">
      <c r="A409">
        <v>202703</v>
      </c>
      <c r="B409">
        <v>700626</v>
      </c>
      <c r="C409" t="s">
        <v>4092</v>
      </c>
      <c r="D409" t="s">
        <v>233</v>
      </c>
      <c r="E409">
        <v>999654356</v>
      </c>
      <c r="F409" t="s">
        <v>747</v>
      </c>
      <c r="G409" t="s">
        <v>746</v>
      </c>
      <c r="H409" t="s">
        <v>254</v>
      </c>
      <c r="I409" t="s">
        <v>224</v>
      </c>
      <c r="J409" s="7">
        <v>600000</v>
      </c>
      <c r="K409" t="s">
        <v>126</v>
      </c>
      <c r="L409" t="s">
        <v>745</v>
      </c>
      <c r="M409" t="s">
        <v>268</v>
      </c>
      <c r="N409">
        <v>10682</v>
      </c>
      <c r="O409" t="s">
        <v>744</v>
      </c>
      <c r="P409" t="s">
        <v>743</v>
      </c>
      <c r="Q409" t="s">
        <v>4097</v>
      </c>
    </row>
    <row r="410" spans="1:17" ht="13.35" hidden="1" customHeight="1" x14ac:dyDescent="0.25">
      <c r="A410">
        <v>202703</v>
      </c>
      <c r="B410">
        <v>700626</v>
      </c>
      <c r="C410" t="s">
        <v>4092</v>
      </c>
      <c r="D410" t="s">
        <v>233</v>
      </c>
      <c r="E410">
        <v>945958260</v>
      </c>
      <c r="F410" t="s">
        <v>4096</v>
      </c>
      <c r="G410" t="s">
        <v>2810</v>
      </c>
      <c r="H410" t="s">
        <v>230</v>
      </c>
      <c r="I410" t="s">
        <v>224</v>
      </c>
      <c r="J410" s="7">
        <v>146250</v>
      </c>
      <c r="K410" t="s">
        <v>238</v>
      </c>
      <c r="L410" t="s">
        <v>4095</v>
      </c>
      <c r="M410" t="s">
        <v>389</v>
      </c>
      <c r="N410">
        <v>1139</v>
      </c>
      <c r="P410" t="s">
        <v>4094</v>
      </c>
      <c r="Q410" t="s">
        <v>4093</v>
      </c>
    </row>
    <row r="411" spans="1:17" ht="13.35" hidden="1" customHeight="1" x14ac:dyDescent="0.25">
      <c r="A411">
        <v>202703</v>
      </c>
      <c r="B411">
        <v>700626</v>
      </c>
      <c r="C411" t="s">
        <v>4092</v>
      </c>
      <c r="D411" t="s">
        <v>233</v>
      </c>
      <c r="E411">
        <v>999981828</v>
      </c>
      <c r="F411" t="s">
        <v>1446</v>
      </c>
      <c r="G411" t="s">
        <v>1445</v>
      </c>
      <c r="H411" t="s">
        <v>225</v>
      </c>
      <c r="I411" t="s">
        <v>224</v>
      </c>
      <c r="J411" s="7">
        <v>374873.75</v>
      </c>
      <c r="K411" t="s">
        <v>113</v>
      </c>
      <c r="L411" t="s">
        <v>1444</v>
      </c>
      <c r="M411" t="s">
        <v>331</v>
      </c>
      <c r="N411">
        <v>30167</v>
      </c>
      <c r="O411" t="s">
        <v>1443</v>
      </c>
      <c r="P411" t="s">
        <v>1442</v>
      </c>
      <c r="Q411" t="s">
        <v>4091</v>
      </c>
    </row>
    <row r="412" spans="1:17" ht="13.35" hidden="1" customHeight="1" x14ac:dyDescent="0.25">
      <c r="A412">
        <v>213033</v>
      </c>
      <c r="B412">
        <v>778571</v>
      </c>
      <c r="C412" t="s">
        <v>4090</v>
      </c>
      <c r="D412" t="s">
        <v>226</v>
      </c>
      <c r="E412">
        <v>950130327</v>
      </c>
      <c r="F412" t="s">
        <v>3337</v>
      </c>
      <c r="G412" t="s">
        <v>3336</v>
      </c>
      <c r="H412" t="s">
        <v>232</v>
      </c>
      <c r="I412" t="s">
        <v>224</v>
      </c>
      <c r="J412" s="7">
        <v>2093700</v>
      </c>
      <c r="K412" t="s">
        <v>274</v>
      </c>
      <c r="L412" t="s">
        <v>4088</v>
      </c>
      <c r="M412" t="s">
        <v>3334</v>
      </c>
      <c r="N412" t="s">
        <v>3333</v>
      </c>
      <c r="O412" t="s">
        <v>3332</v>
      </c>
      <c r="P412" t="s">
        <v>4087</v>
      </c>
      <c r="Q412" t="s">
        <v>4086</v>
      </c>
    </row>
    <row r="413" spans="1:17" hidden="1" x14ac:dyDescent="0.25">
      <c r="A413">
        <v>194906</v>
      </c>
      <c r="B413">
        <v>653879</v>
      </c>
      <c r="C413" t="s">
        <v>4064</v>
      </c>
      <c r="D413" t="s">
        <v>233</v>
      </c>
      <c r="E413">
        <v>999791126</v>
      </c>
      <c r="F413" t="s">
        <v>2623</v>
      </c>
      <c r="G413" t="s">
        <v>2622</v>
      </c>
      <c r="H413" t="s">
        <v>232</v>
      </c>
      <c r="I413" t="s">
        <v>224</v>
      </c>
      <c r="J413">
        <v>356250</v>
      </c>
      <c r="K413" t="s">
        <v>68</v>
      </c>
      <c r="L413" t="s">
        <v>2621</v>
      </c>
      <c r="M413" t="s">
        <v>347</v>
      </c>
      <c r="N413" t="s">
        <v>2620</v>
      </c>
      <c r="P413" t="s">
        <v>2619</v>
      </c>
      <c r="Q413" t="s">
        <v>4085</v>
      </c>
    </row>
    <row r="414" spans="1:17" hidden="1" x14ac:dyDescent="0.25">
      <c r="A414">
        <v>194906</v>
      </c>
      <c r="B414">
        <v>653879</v>
      </c>
      <c r="C414" t="s">
        <v>4064</v>
      </c>
      <c r="D414" t="s">
        <v>233</v>
      </c>
      <c r="E414">
        <v>990474082</v>
      </c>
      <c r="F414" t="s">
        <v>3117</v>
      </c>
      <c r="G414" t="s">
        <v>3116</v>
      </c>
      <c r="H414" t="s">
        <v>232</v>
      </c>
      <c r="I414" t="s">
        <v>224</v>
      </c>
      <c r="J414">
        <v>554750</v>
      </c>
      <c r="K414" t="s">
        <v>364</v>
      </c>
      <c r="L414" t="s">
        <v>3115</v>
      </c>
      <c r="M414" t="s">
        <v>3114</v>
      </c>
      <c r="N414">
        <v>44422</v>
      </c>
      <c r="O414" t="s">
        <v>3113</v>
      </c>
      <c r="P414" t="s">
        <v>3112</v>
      </c>
      <c r="Q414" t="s">
        <v>4084</v>
      </c>
    </row>
    <row r="415" spans="1:17" hidden="1" x14ac:dyDescent="0.25">
      <c r="A415">
        <v>194906</v>
      </c>
      <c r="B415">
        <v>653879</v>
      </c>
      <c r="C415" t="s">
        <v>4064</v>
      </c>
      <c r="D415" t="s">
        <v>233</v>
      </c>
      <c r="E415">
        <v>999698588</v>
      </c>
      <c r="F415" t="s">
        <v>2178</v>
      </c>
      <c r="G415" t="s">
        <v>2846</v>
      </c>
      <c r="H415" t="s">
        <v>232</v>
      </c>
      <c r="I415" t="s">
        <v>224</v>
      </c>
      <c r="J415">
        <v>403750</v>
      </c>
      <c r="K415" t="s">
        <v>364</v>
      </c>
      <c r="L415" t="s">
        <v>2177</v>
      </c>
      <c r="M415" t="s">
        <v>363</v>
      </c>
      <c r="N415">
        <v>31053</v>
      </c>
      <c r="O415" t="s">
        <v>2176</v>
      </c>
      <c r="P415" t="s">
        <v>2175</v>
      </c>
      <c r="Q415" t="s">
        <v>4083</v>
      </c>
    </row>
    <row r="416" spans="1:17" hidden="1" x14ac:dyDescent="0.25">
      <c r="A416">
        <v>194906</v>
      </c>
      <c r="B416">
        <v>653879</v>
      </c>
      <c r="C416" t="s">
        <v>4064</v>
      </c>
      <c r="D416" t="s">
        <v>233</v>
      </c>
      <c r="E416">
        <v>950293966</v>
      </c>
      <c r="F416" t="s">
        <v>4082</v>
      </c>
      <c r="G416" t="s">
        <v>4081</v>
      </c>
      <c r="H416" t="s">
        <v>232</v>
      </c>
      <c r="I416" t="s">
        <v>224</v>
      </c>
      <c r="J416">
        <v>294125</v>
      </c>
      <c r="K416" t="s">
        <v>364</v>
      </c>
      <c r="L416" t="s">
        <v>4080</v>
      </c>
      <c r="M416" t="s">
        <v>3586</v>
      </c>
      <c r="N416">
        <v>4426931</v>
      </c>
      <c r="P416" t="s">
        <v>4079</v>
      </c>
      <c r="Q416" t="s">
        <v>4078</v>
      </c>
    </row>
    <row r="417" spans="1:17" hidden="1" x14ac:dyDescent="0.25">
      <c r="A417">
        <v>194906</v>
      </c>
      <c r="B417">
        <v>653879</v>
      </c>
      <c r="C417" t="s">
        <v>4064</v>
      </c>
      <c r="D417" t="s">
        <v>233</v>
      </c>
      <c r="E417">
        <v>999878620</v>
      </c>
      <c r="F417" t="s">
        <v>1610</v>
      </c>
      <c r="G417" t="s">
        <v>4077</v>
      </c>
      <c r="H417" t="s">
        <v>225</v>
      </c>
      <c r="I417" t="s">
        <v>224</v>
      </c>
      <c r="J417">
        <v>532500</v>
      </c>
      <c r="K417" t="s">
        <v>565</v>
      </c>
      <c r="L417" t="s">
        <v>1609</v>
      </c>
      <c r="M417" t="s">
        <v>1608</v>
      </c>
      <c r="N417">
        <v>4365</v>
      </c>
      <c r="O417" t="s">
        <v>1607</v>
      </c>
      <c r="P417" t="s">
        <v>1606</v>
      </c>
      <c r="Q417" t="s">
        <v>4076</v>
      </c>
    </row>
    <row r="418" spans="1:17" hidden="1" x14ac:dyDescent="0.25">
      <c r="A418">
        <v>194906</v>
      </c>
      <c r="B418">
        <v>653879</v>
      </c>
      <c r="C418" t="s">
        <v>4064</v>
      </c>
      <c r="D418" t="s">
        <v>233</v>
      </c>
      <c r="E418">
        <v>988419816</v>
      </c>
      <c r="F418" t="s">
        <v>3592</v>
      </c>
      <c r="G418" t="s">
        <v>3591</v>
      </c>
      <c r="H418" t="s">
        <v>254</v>
      </c>
      <c r="I418" t="s">
        <v>224</v>
      </c>
      <c r="J418">
        <v>327250</v>
      </c>
      <c r="K418" t="s">
        <v>113</v>
      </c>
      <c r="L418" t="s">
        <v>3590</v>
      </c>
      <c r="M418" t="s">
        <v>3589</v>
      </c>
      <c r="N418">
        <v>14959</v>
      </c>
      <c r="O418" t="s">
        <v>3588</v>
      </c>
      <c r="P418" t="s">
        <v>3587</v>
      </c>
      <c r="Q418" t="s">
        <v>4075</v>
      </c>
    </row>
    <row r="419" spans="1:17" hidden="1" x14ac:dyDescent="0.25">
      <c r="A419">
        <v>194906</v>
      </c>
      <c r="B419">
        <v>653879</v>
      </c>
      <c r="C419" t="s">
        <v>4064</v>
      </c>
      <c r="D419" t="s">
        <v>233</v>
      </c>
      <c r="E419">
        <v>991818017</v>
      </c>
      <c r="F419" t="s">
        <v>2588</v>
      </c>
      <c r="G419" t="s">
        <v>4074</v>
      </c>
      <c r="H419" t="s">
        <v>232</v>
      </c>
      <c r="I419" t="s">
        <v>224</v>
      </c>
      <c r="J419">
        <v>196875</v>
      </c>
      <c r="K419" t="s">
        <v>126</v>
      </c>
      <c r="L419" t="s">
        <v>2587</v>
      </c>
      <c r="M419" t="s">
        <v>1347</v>
      </c>
      <c r="N419">
        <v>15125</v>
      </c>
      <c r="P419" t="s">
        <v>2586</v>
      </c>
      <c r="Q419" t="s">
        <v>4073</v>
      </c>
    </row>
    <row r="420" spans="1:17" hidden="1" x14ac:dyDescent="0.25">
      <c r="A420">
        <v>194906</v>
      </c>
      <c r="B420">
        <v>653879</v>
      </c>
      <c r="C420" t="s">
        <v>4064</v>
      </c>
      <c r="D420" t="s">
        <v>233</v>
      </c>
      <c r="E420">
        <v>931046450</v>
      </c>
      <c r="F420" t="s">
        <v>4072</v>
      </c>
      <c r="G420" t="s">
        <v>4071</v>
      </c>
      <c r="H420" t="s">
        <v>232</v>
      </c>
      <c r="I420" t="s">
        <v>224</v>
      </c>
      <c r="J420">
        <v>115000</v>
      </c>
      <c r="K420" t="s">
        <v>113</v>
      </c>
      <c r="L420" t="s">
        <v>4070</v>
      </c>
      <c r="M420" t="s">
        <v>441</v>
      </c>
      <c r="N420">
        <v>10785</v>
      </c>
      <c r="P420" t="s">
        <v>4069</v>
      </c>
      <c r="Q420" t="s">
        <v>4068</v>
      </c>
    </row>
    <row r="421" spans="1:17" hidden="1" x14ac:dyDescent="0.25">
      <c r="A421">
        <v>194906</v>
      </c>
      <c r="B421">
        <v>653879</v>
      </c>
      <c r="C421" t="s">
        <v>4064</v>
      </c>
      <c r="D421" t="s">
        <v>226</v>
      </c>
      <c r="E421">
        <v>999978239</v>
      </c>
      <c r="F421" t="s">
        <v>864</v>
      </c>
      <c r="G421" t="s">
        <v>4067</v>
      </c>
      <c r="H421" t="s">
        <v>254</v>
      </c>
      <c r="I421" t="s">
        <v>224</v>
      </c>
      <c r="J421">
        <v>722750</v>
      </c>
      <c r="K421" t="s">
        <v>126</v>
      </c>
      <c r="L421" t="s">
        <v>862</v>
      </c>
      <c r="M421" t="s">
        <v>861</v>
      </c>
      <c r="N421">
        <v>15341</v>
      </c>
      <c r="O421" t="s">
        <v>860</v>
      </c>
      <c r="P421" t="s">
        <v>859</v>
      </c>
      <c r="Q421" t="s">
        <v>4066</v>
      </c>
    </row>
    <row r="422" spans="1:17" hidden="1" x14ac:dyDescent="0.25">
      <c r="A422">
        <v>194906</v>
      </c>
      <c r="B422">
        <v>653879</v>
      </c>
      <c r="C422" t="s">
        <v>4064</v>
      </c>
      <c r="D422" t="s">
        <v>233</v>
      </c>
      <c r="E422">
        <v>999937984</v>
      </c>
      <c r="F422" t="s">
        <v>1504</v>
      </c>
      <c r="G422" t="s">
        <v>1503</v>
      </c>
      <c r="H422" t="s">
        <v>232</v>
      </c>
      <c r="I422" t="s">
        <v>224</v>
      </c>
      <c r="J422">
        <v>586250</v>
      </c>
      <c r="K422" t="s">
        <v>126</v>
      </c>
      <c r="L422" t="s">
        <v>1502</v>
      </c>
      <c r="M422" t="s">
        <v>268</v>
      </c>
      <c r="N422">
        <v>11526</v>
      </c>
      <c r="P422" t="s">
        <v>1501</v>
      </c>
      <c r="Q422" t="s">
        <v>4065</v>
      </c>
    </row>
    <row r="423" spans="1:17" hidden="1" x14ac:dyDescent="0.25">
      <c r="A423">
        <v>194906</v>
      </c>
      <c r="B423">
        <v>653879</v>
      </c>
      <c r="C423" t="s">
        <v>4064</v>
      </c>
      <c r="D423" t="s">
        <v>233</v>
      </c>
      <c r="E423">
        <v>936719010</v>
      </c>
      <c r="F423" t="s">
        <v>4063</v>
      </c>
      <c r="G423" t="s">
        <v>4062</v>
      </c>
      <c r="H423" t="s">
        <v>232</v>
      </c>
      <c r="I423" t="s">
        <v>224</v>
      </c>
      <c r="J423"/>
      <c r="K423" t="s">
        <v>565</v>
      </c>
      <c r="L423" t="s">
        <v>4061</v>
      </c>
      <c r="M423" t="s">
        <v>1890</v>
      </c>
      <c r="N423">
        <v>2632</v>
      </c>
      <c r="P423" t="s">
        <v>4060</v>
      </c>
      <c r="Q423" t="s">
        <v>4059</v>
      </c>
    </row>
    <row r="424" spans="1:17" hidden="1" x14ac:dyDescent="0.25">
      <c r="A424">
        <v>203301</v>
      </c>
      <c r="B424">
        <v>700478</v>
      </c>
      <c r="C424" t="s">
        <v>1194</v>
      </c>
      <c r="D424" t="s">
        <v>233</v>
      </c>
      <c r="E424">
        <v>996125981</v>
      </c>
      <c r="F424" t="s">
        <v>2607</v>
      </c>
      <c r="G424" t="s">
        <v>4058</v>
      </c>
      <c r="H424" t="s">
        <v>232</v>
      </c>
      <c r="I424" t="s">
        <v>224</v>
      </c>
      <c r="J424">
        <v>333125</v>
      </c>
      <c r="K424" t="s">
        <v>126</v>
      </c>
      <c r="L424" t="s">
        <v>2606</v>
      </c>
      <c r="M424" t="s">
        <v>268</v>
      </c>
      <c r="N424">
        <v>15561</v>
      </c>
      <c r="O424" t="s">
        <v>2605</v>
      </c>
      <c r="P424" t="s">
        <v>2604</v>
      </c>
      <c r="Q424" t="s">
        <v>4057</v>
      </c>
    </row>
    <row r="425" spans="1:17" hidden="1" x14ac:dyDescent="0.25">
      <c r="A425">
        <v>203301</v>
      </c>
      <c r="B425">
        <v>700478</v>
      </c>
      <c r="C425" t="s">
        <v>1194</v>
      </c>
      <c r="D425" t="s">
        <v>233</v>
      </c>
      <c r="E425">
        <v>991816077</v>
      </c>
      <c r="F425" t="s">
        <v>1305</v>
      </c>
      <c r="G425" t="s">
        <v>4056</v>
      </c>
      <c r="H425" t="s">
        <v>225</v>
      </c>
      <c r="I425" t="s">
        <v>224</v>
      </c>
      <c r="J425">
        <v>474750</v>
      </c>
      <c r="K425" t="s">
        <v>223</v>
      </c>
      <c r="L425" t="s">
        <v>1303</v>
      </c>
      <c r="M425" t="s">
        <v>524</v>
      </c>
      <c r="N425">
        <v>1300</v>
      </c>
      <c r="O425" t="s">
        <v>1302</v>
      </c>
      <c r="P425" t="s">
        <v>1301</v>
      </c>
      <c r="Q425" t="s">
        <v>4055</v>
      </c>
    </row>
    <row r="426" spans="1:17" hidden="1" x14ac:dyDescent="0.25">
      <c r="A426">
        <v>203301</v>
      </c>
      <c r="B426">
        <v>700478</v>
      </c>
      <c r="C426" t="s">
        <v>1194</v>
      </c>
      <c r="D426" t="s">
        <v>233</v>
      </c>
      <c r="E426">
        <v>951519755</v>
      </c>
      <c r="F426" t="s">
        <v>2851</v>
      </c>
      <c r="G426" t="s">
        <v>2850</v>
      </c>
      <c r="H426" t="s">
        <v>254</v>
      </c>
      <c r="I426" t="s">
        <v>224</v>
      </c>
      <c r="J426">
        <v>586250</v>
      </c>
      <c r="K426" t="s">
        <v>249</v>
      </c>
      <c r="L426" t="s">
        <v>2849</v>
      </c>
      <c r="M426" t="s">
        <v>248</v>
      </c>
      <c r="N426">
        <v>1110</v>
      </c>
      <c r="Q426" t="s">
        <v>4054</v>
      </c>
    </row>
    <row r="427" spans="1:17" hidden="1" x14ac:dyDescent="0.25">
      <c r="A427">
        <v>203301</v>
      </c>
      <c r="B427">
        <v>700478</v>
      </c>
      <c r="C427" t="s">
        <v>1194</v>
      </c>
      <c r="D427" t="s">
        <v>233</v>
      </c>
      <c r="E427">
        <v>996384874</v>
      </c>
      <c r="F427" t="s">
        <v>4053</v>
      </c>
      <c r="G427" t="s">
        <v>2379</v>
      </c>
      <c r="H427" t="s">
        <v>230</v>
      </c>
      <c r="I427" t="s">
        <v>224</v>
      </c>
      <c r="J427">
        <v>336437.5</v>
      </c>
      <c r="K427" t="s">
        <v>46</v>
      </c>
      <c r="L427" t="s">
        <v>4052</v>
      </c>
      <c r="M427" t="s">
        <v>4051</v>
      </c>
      <c r="N427">
        <v>92055</v>
      </c>
      <c r="O427" t="s">
        <v>2526</v>
      </c>
      <c r="Q427" t="s">
        <v>4050</v>
      </c>
    </row>
    <row r="428" spans="1:17" hidden="1" x14ac:dyDescent="0.25">
      <c r="A428">
        <v>203301</v>
      </c>
      <c r="B428">
        <v>700478</v>
      </c>
      <c r="C428" t="s">
        <v>1194</v>
      </c>
      <c r="D428" t="s">
        <v>233</v>
      </c>
      <c r="E428">
        <v>999938275</v>
      </c>
      <c r="F428" t="s">
        <v>4049</v>
      </c>
      <c r="G428" t="s">
        <v>4048</v>
      </c>
      <c r="H428" t="s">
        <v>232</v>
      </c>
      <c r="I428" t="s">
        <v>224</v>
      </c>
      <c r="J428">
        <v>1973208.75</v>
      </c>
      <c r="K428" t="s">
        <v>46</v>
      </c>
      <c r="L428" t="s">
        <v>2042</v>
      </c>
      <c r="M428" t="s">
        <v>2041</v>
      </c>
      <c r="N428">
        <v>92350</v>
      </c>
      <c r="O428" t="s">
        <v>2040</v>
      </c>
      <c r="P428" t="s">
        <v>4047</v>
      </c>
      <c r="Q428" t="s">
        <v>4046</v>
      </c>
    </row>
    <row r="429" spans="1:17" hidden="1" x14ac:dyDescent="0.25">
      <c r="A429">
        <v>203301</v>
      </c>
      <c r="B429">
        <v>700478</v>
      </c>
      <c r="C429" t="s">
        <v>1194</v>
      </c>
      <c r="D429" t="s">
        <v>233</v>
      </c>
      <c r="E429">
        <v>998627417</v>
      </c>
      <c r="F429" t="s">
        <v>2391</v>
      </c>
      <c r="G429" t="s">
        <v>3927</v>
      </c>
      <c r="H429" t="s">
        <v>232</v>
      </c>
      <c r="I429" t="s">
        <v>224</v>
      </c>
      <c r="J429">
        <v>1346750</v>
      </c>
      <c r="K429" t="s">
        <v>35</v>
      </c>
      <c r="L429" t="s">
        <v>1587</v>
      </c>
      <c r="M429" t="s">
        <v>308</v>
      </c>
      <c r="N429">
        <v>195</v>
      </c>
      <c r="O429" t="s">
        <v>2389</v>
      </c>
      <c r="P429" t="s">
        <v>2388</v>
      </c>
      <c r="Q429" t="s">
        <v>4045</v>
      </c>
    </row>
    <row r="430" spans="1:17" hidden="1" x14ac:dyDescent="0.25">
      <c r="A430">
        <v>203301</v>
      </c>
      <c r="B430">
        <v>700478</v>
      </c>
      <c r="C430" t="s">
        <v>1194</v>
      </c>
      <c r="D430" t="s">
        <v>233</v>
      </c>
      <c r="E430">
        <v>999611385</v>
      </c>
      <c r="F430" t="s">
        <v>2397</v>
      </c>
      <c r="G430" t="s">
        <v>2396</v>
      </c>
      <c r="H430" t="s">
        <v>230</v>
      </c>
      <c r="I430" t="s">
        <v>224</v>
      </c>
      <c r="J430">
        <v>415000</v>
      </c>
      <c r="K430" t="s">
        <v>126</v>
      </c>
      <c r="L430" t="s">
        <v>2395</v>
      </c>
      <c r="M430" t="s">
        <v>2394</v>
      </c>
      <c r="N430">
        <v>15500</v>
      </c>
      <c r="O430" t="s">
        <v>2393</v>
      </c>
      <c r="P430" t="s">
        <v>2392</v>
      </c>
      <c r="Q430" t="s">
        <v>4044</v>
      </c>
    </row>
    <row r="431" spans="1:17" hidden="1" x14ac:dyDescent="0.25">
      <c r="A431">
        <v>203301</v>
      </c>
      <c r="B431">
        <v>700478</v>
      </c>
      <c r="C431" t="s">
        <v>1194</v>
      </c>
      <c r="D431" t="s">
        <v>233</v>
      </c>
      <c r="E431">
        <v>999654356</v>
      </c>
      <c r="F431" t="s">
        <v>747</v>
      </c>
      <c r="G431" t="s">
        <v>746</v>
      </c>
      <c r="H431" t="s">
        <v>254</v>
      </c>
      <c r="I431" t="s">
        <v>224</v>
      </c>
      <c r="J431">
        <v>771353.75</v>
      </c>
      <c r="K431" t="s">
        <v>126</v>
      </c>
      <c r="L431" t="s">
        <v>745</v>
      </c>
      <c r="M431" t="s">
        <v>268</v>
      </c>
      <c r="N431">
        <v>10682</v>
      </c>
      <c r="O431" t="s">
        <v>744</v>
      </c>
      <c r="P431" t="s">
        <v>743</v>
      </c>
      <c r="Q431" t="s">
        <v>4043</v>
      </c>
    </row>
    <row r="432" spans="1:17" hidden="1" x14ac:dyDescent="0.25">
      <c r="A432">
        <v>203301</v>
      </c>
      <c r="B432">
        <v>700478</v>
      </c>
      <c r="C432" t="s">
        <v>1194</v>
      </c>
      <c r="D432" t="s">
        <v>226</v>
      </c>
      <c r="E432">
        <v>952567840</v>
      </c>
      <c r="F432" t="s">
        <v>3201</v>
      </c>
      <c r="G432" t="s">
        <v>3200</v>
      </c>
      <c r="H432" t="s">
        <v>232</v>
      </c>
      <c r="I432" t="s">
        <v>224</v>
      </c>
      <c r="J432">
        <v>932312.5</v>
      </c>
      <c r="K432" t="s">
        <v>68</v>
      </c>
      <c r="L432" t="s">
        <v>4042</v>
      </c>
      <c r="M432" t="s">
        <v>347</v>
      </c>
      <c r="N432" t="s">
        <v>4041</v>
      </c>
      <c r="O432" t="s">
        <v>3199</v>
      </c>
      <c r="P432" t="s">
        <v>3198</v>
      </c>
      <c r="Q432" t="s">
        <v>4040</v>
      </c>
    </row>
    <row r="433" spans="1:17" hidden="1" x14ac:dyDescent="0.25">
      <c r="A433">
        <v>203301</v>
      </c>
      <c r="B433">
        <v>700478</v>
      </c>
      <c r="C433" t="s">
        <v>1194</v>
      </c>
      <c r="D433" t="s">
        <v>233</v>
      </c>
      <c r="E433">
        <v>999897729</v>
      </c>
      <c r="F433" t="s">
        <v>302</v>
      </c>
      <c r="G433" t="s">
        <v>301</v>
      </c>
      <c r="H433" t="s">
        <v>225</v>
      </c>
      <c r="I433" t="s">
        <v>224</v>
      </c>
      <c r="J433">
        <v>823125</v>
      </c>
      <c r="K433" t="s">
        <v>113</v>
      </c>
      <c r="L433" t="s">
        <v>300</v>
      </c>
      <c r="M433" t="s">
        <v>299</v>
      </c>
      <c r="N433">
        <v>1069</v>
      </c>
      <c r="O433" t="s">
        <v>298</v>
      </c>
      <c r="P433" t="s">
        <v>297</v>
      </c>
      <c r="Q433" t="s">
        <v>4039</v>
      </c>
    </row>
    <row r="434" spans="1:17" hidden="1" x14ac:dyDescent="0.25">
      <c r="A434">
        <v>203302</v>
      </c>
      <c r="B434">
        <v>700643</v>
      </c>
      <c r="C434" t="s">
        <v>4006</v>
      </c>
      <c r="D434" t="s">
        <v>233</v>
      </c>
      <c r="E434">
        <v>937433609</v>
      </c>
      <c r="F434" t="s">
        <v>4038</v>
      </c>
      <c r="G434" t="s">
        <v>2364</v>
      </c>
      <c r="H434" t="s">
        <v>230</v>
      </c>
      <c r="I434" t="s">
        <v>224</v>
      </c>
      <c r="J434">
        <v>134000</v>
      </c>
      <c r="K434" t="s">
        <v>229</v>
      </c>
      <c r="L434" t="s">
        <v>4037</v>
      </c>
      <c r="M434" t="s">
        <v>228</v>
      </c>
      <c r="N434">
        <v>60117</v>
      </c>
      <c r="Q434" t="s">
        <v>4036</v>
      </c>
    </row>
    <row r="435" spans="1:17" hidden="1" x14ac:dyDescent="0.25">
      <c r="A435">
        <v>203302</v>
      </c>
      <c r="B435">
        <v>700643</v>
      </c>
      <c r="C435" t="s">
        <v>4006</v>
      </c>
      <c r="D435" t="s">
        <v>233</v>
      </c>
      <c r="E435">
        <v>926255814</v>
      </c>
      <c r="F435" t="s">
        <v>4035</v>
      </c>
      <c r="G435" t="s">
        <v>2973</v>
      </c>
      <c r="H435" t="s">
        <v>232</v>
      </c>
      <c r="I435" t="s">
        <v>224</v>
      </c>
      <c r="J435">
        <v>418671.81</v>
      </c>
      <c r="K435" t="s">
        <v>231</v>
      </c>
      <c r="L435" t="s">
        <v>4034</v>
      </c>
      <c r="M435" t="s">
        <v>941</v>
      </c>
      <c r="N435" t="s">
        <v>3584</v>
      </c>
      <c r="P435" t="s">
        <v>4033</v>
      </c>
      <c r="Q435" t="s">
        <v>4032</v>
      </c>
    </row>
    <row r="436" spans="1:17" hidden="1" x14ac:dyDescent="0.25">
      <c r="A436">
        <v>203302</v>
      </c>
      <c r="B436">
        <v>700643</v>
      </c>
      <c r="C436" t="s">
        <v>4006</v>
      </c>
      <c r="D436" t="s">
        <v>233</v>
      </c>
      <c r="E436">
        <v>952213790</v>
      </c>
      <c r="F436" t="s">
        <v>3093</v>
      </c>
      <c r="G436" t="s">
        <v>3092</v>
      </c>
      <c r="H436" t="s">
        <v>230</v>
      </c>
      <c r="I436" t="s">
        <v>224</v>
      </c>
      <c r="J436">
        <v>55000</v>
      </c>
      <c r="K436" t="s">
        <v>229</v>
      </c>
      <c r="L436" t="s">
        <v>3091</v>
      </c>
      <c r="M436" t="s">
        <v>228</v>
      </c>
      <c r="N436">
        <v>60117</v>
      </c>
      <c r="O436" t="s">
        <v>3090</v>
      </c>
      <c r="Q436" t="s">
        <v>4031</v>
      </c>
    </row>
    <row r="437" spans="1:17" hidden="1" x14ac:dyDescent="0.25">
      <c r="A437">
        <v>203302</v>
      </c>
      <c r="B437">
        <v>700643</v>
      </c>
      <c r="C437" t="s">
        <v>4006</v>
      </c>
      <c r="D437" t="s">
        <v>226</v>
      </c>
      <c r="E437">
        <v>999831575</v>
      </c>
      <c r="F437" t="s">
        <v>934</v>
      </c>
      <c r="G437" t="s">
        <v>4030</v>
      </c>
      <c r="H437" t="s">
        <v>225</v>
      </c>
      <c r="I437" t="s">
        <v>224</v>
      </c>
      <c r="J437">
        <v>725675.13</v>
      </c>
      <c r="K437" t="s">
        <v>249</v>
      </c>
      <c r="L437" t="s">
        <v>933</v>
      </c>
      <c r="M437" t="s">
        <v>248</v>
      </c>
      <c r="N437">
        <v>1000</v>
      </c>
      <c r="O437" t="s">
        <v>932</v>
      </c>
      <c r="Q437" t="s">
        <v>4029</v>
      </c>
    </row>
    <row r="438" spans="1:17" hidden="1" x14ac:dyDescent="0.25">
      <c r="A438">
        <v>203302</v>
      </c>
      <c r="B438">
        <v>700643</v>
      </c>
      <c r="C438" t="s">
        <v>4006</v>
      </c>
      <c r="D438" t="s">
        <v>233</v>
      </c>
      <c r="E438">
        <v>925879842</v>
      </c>
      <c r="F438" t="s">
        <v>4028</v>
      </c>
      <c r="G438" t="s">
        <v>2939</v>
      </c>
      <c r="H438" t="s">
        <v>230</v>
      </c>
      <c r="I438" t="s">
        <v>224</v>
      </c>
      <c r="J438">
        <v>274585</v>
      </c>
      <c r="K438" t="s">
        <v>249</v>
      </c>
      <c r="L438" t="s">
        <v>4027</v>
      </c>
      <c r="M438" t="s">
        <v>3406</v>
      </c>
      <c r="N438">
        <v>8670</v>
      </c>
      <c r="P438" t="s">
        <v>4026</v>
      </c>
      <c r="Q438" t="s">
        <v>4025</v>
      </c>
    </row>
    <row r="439" spans="1:17" hidden="1" x14ac:dyDescent="0.25">
      <c r="A439">
        <v>203302</v>
      </c>
      <c r="B439">
        <v>700643</v>
      </c>
      <c r="C439" t="s">
        <v>4006</v>
      </c>
      <c r="D439" t="s">
        <v>233</v>
      </c>
      <c r="E439">
        <v>926411984</v>
      </c>
      <c r="F439" t="s">
        <v>4024</v>
      </c>
      <c r="G439" t="s">
        <v>2207</v>
      </c>
      <c r="H439" t="s">
        <v>232</v>
      </c>
      <c r="I439" t="s">
        <v>224</v>
      </c>
      <c r="J439">
        <v>136206.32999999999</v>
      </c>
      <c r="K439" t="s">
        <v>465</v>
      </c>
      <c r="L439" t="s">
        <v>4023</v>
      </c>
      <c r="M439" t="s">
        <v>464</v>
      </c>
      <c r="N439">
        <v>1756</v>
      </c>
      <c r="P439" t="s">
        <v>4022</v>
      </c>
      <c r="Q439" t="s">
        <v>4021</v>
      </c>
    </row>
    <row r="440" spans="1:17" hidden="1" x14ac:dyDescent="0.25">
      <c r="A440">
        <v>203302</v>
      </c>
      <c r="B440">
        <v>700643</v>
      </c>
      <c r="C440" t="s">
        <v>4006</v>
      </c>
      <c r="D440" t="s">
        <v>233</v>
      </c>
      <c r="E440">
        <v>961558479</v>
      </c>
      <c r="F440" t="s">
        <v>2544</v>
      </c>
      <c r="G440" t="s">
        <v>2543</v>
      </c>
      <c r="H440" t="s">
        <v>230</v>
      </c>
      <c r="I440" t="s">
        <v>224</v>
      </c>
      <c r="J440">
        <v>150456.25</v>
      </c>
      <c r="K440" t="s">
        <v>364</v>
      </c>
      <c r="L440" t="s">
        <v>2542</v>
      </c>
      <c r="M440" t="s">
        <v>2541</v>
      </c>
      <c r="N440">
        <v>72558</v>
      </c>
      <c r="Q440" t="s">
        <v>4020</v>
      </c>
    </row>
    <row r="441" spans="1:17" hidden="1" x14ac:dyDescent="0.25">
      <c r="A441">
        <v>203302</v>
      </c>
      <c r="B441">
        <v>700643</v>
      </c>
      <c r="C441" t="s">
        <v>4006</v>
      </c>
      <c r="D441" t="s">
        <v>233</v>
      </c>
      <c r="E441">
        <v>926269782</v>
      </c>
      <c r="F441" t="s">
        <v>4019</v>
      </c>
      <c r="G441" t="s">
        <v>4018</v>
      </c>
      <c r="H441" t="s">
        <v>232</v>
      </c>
      <c r="I441" t="s">
        <v>224</v>
      </c>
      <c r="J441">
        <v>1129773.58</v>
      </c>
      <c r="K441" t="s">
        <v>364</v>
      </c>
      <c r="L441" t="s">
        <v>4017</v>
      </c>
      <c r="M441" t="s">
        <v>4016</v>
      </c>
      <c r="N441">
        <v>2412801</v>
      </c>
      <c r="P441" t="s">
        <v>4015</v>
      </c>
      <c r="Q441" t="s">
        <v>4014</v>
      </c>
    </row>
    <row r="442" spans="1:17" hidden="1" x14ac:dyDescent="0.25">
      <c r="A442">
        <v>203302</v>
      </c>
      <c r="B442">
        <v>700643</v>
      </c>
      <c r="C442" t="s">
        <v>4006</v>
      </c>
      <c r="D442" t="s">
        <v>233</v>
      </c>
      <c r="E442">
        <v>999847677</v>
      </c>
      <c r="F442" t="s">
        <v>838</v>
      </c>
      <c r="G442" t="s">
        <v>837</v>
      </c>
      <c r="H442" t="s">
        <v>225</v>
      </c>
      <c r="I442" t="s">
        <v>224</v>
      </c>
      <c r="J442">
        <v>522085.1</v>
      </c>
      <c r="K442" t="s">
        <v>68</v>
      </c>
      <c r="L442" t="s">
        <v>836</v>
      </c>
      <c r="M442" t="s">
        <v>347</v>
      </c>
      <c r="N442" t="s">
        <v>835</v>
      </c>
      <c r="O442" t="s">
        <v>834</v>
      </c>
      <c r="P442" t="s">
        <v>833</v>
      </c>
      <c r="Q442" t="s">
        <v>4013</v>
      </c>
    </row>
    <row r="443" spans="1:17" hidden="1" x14ac:dyDescent="0.25">
      <c r="A443">
        <v>203302</v>
      </c>
      <c r="B443">
        <v>700643</v>
      </c>
      <c r="C443" t="s">
        <v>4006</v>
      </c>
      <c r="D443" t="s">
        <v>233</v>
      </c>
      <c r="E443">
        <v>935269345</v>
      </c>
      <c r="F443" t="s">
        <v>4012</v>
      </c>
      <c r="G443" t="s">
        <v>4011</v>
      </c>
      <c r="H443" t="s">
        <v>254</v>
      </c>
      <c r="I443" t="s">
        <v>224</v>
      </c>
      <c r="J443">
        <v>362568.79</v>
      </c>
      <c r="K443" t="s">
        <v>229</v>
      </c>
      <c r="L443" t="s">
        <v>4010</v>
      </c>
      <c r="M443" t="s">
        <v>228</v>
      </c>
      <c r="N443">
        <v>31593</v>
      </c>
      <c r="P443" t="s">
        <v>4009</v>
      </c>
      <c r="Q443" t="s">
        <v>4008</v>
      </c>
    </row>
    <row r="444" spans="1:17" hidden="1" x14ac:dyDescent="0.25">
      <c r="A444">
        <v>203302</v>
      </c>
      <c r="B444">
        <v>700643</v>
      </c>
      <c r="C444" t="s">
        <v>4006</v>
      </c>
      <c r="D444" t="s">
        <v>233</v>
      </c>
      <c r="E444">
        <v>999863585</v>
      </c>
      <c r="F444" t="s">
        <v>876</v>
      </c>
      <c r="G444" t="s">
        <v>875</v>
      </c>
      <c r="H444" t="s">
        <v>225</v>
      </c>
      <c r="I444" t="s">
        <v>224</v>
      </c>
      <c r="J444">
        <v>401185.51</v>
      </c>
      <c r="K444" t="s">
        <v>35</v>
      </c>
      <c r="L444" t="s">
        <v>874</v>
      </c>
      <c r="M444" t="s">
        <v>873</v>
      </c>
      <c r="N444">
        <v>73100</v>
      </c>
      <c r="O444" t="s">
        <v>872</v>
      </c>
      <c r="P444" t="s">
        <v>871</v>
      </c>
      <c r="Q444" t="s">
        <v>4007</v>
      </c>
    </row>
    <row r="445" spans="1:17" hidden="1" x14ac:dyDescent="0.25">
      <c r="A445">
        <v>203302</v>
      </c>
      <c r="B445">
        <v>700643</v>
      </c>
      <c r="C445" t="s">
        <v>4006</v>
      </c>
      <c r="D445" t="s">
        <v>233</v>
      </c>
      <c r="E445">
        <v>999733314</v>
      </c>
      <c r="F445" t="s">
        <v>971</v>
      </c>
      <c r="G445" t="s">
        <v>970</v>
      </c>
      <c r="H445" t="s">
        <v>232</v>
      </c>
      <c r="I445" t="s">
        <v>224</v>
      </c>
      <c r="J445">
        <v>823375</v>
      </c>
      <c r="K445" t="s">
        <v>229</v>
      </c>
      <c r="L445" t="s">
        <v>969</v>
      </c>
      <c r="M445" t="s">
        <v>228</v>
      </c>
      <c r="N445">
        <v>22183</v>
      </c>
      <c r="P445" t="s">
        <v>968</v>
      </c>
      <c r="Q445" t="s">
        <v>4005</v>
      </c>
    </row>
    <row r="446" spans="1:17" hidden="1" x14ac:dyDescent="0.25">
      <c r="A446">
        <v>236143</v>
      </c>
      <c r="B446">
        <v>101021673</v>
      </c>
      <c r="C446" t="s">
        <v>3914</v>
      </c>
      <c r="D446" t="s">
        <v>226</v>
      </c>
      <c r="E446">
        <v>920781328</v>
      </c>
      <c r="F446" t="s">
        <v>3869</v>
      </c>
      <c r="G446" t="s">
        <v>3868</v>
      </c>
      <c r="H446" t="s">
        <v>230</v>
      </c>
      <c r="I446" t="s">
        <v>224</v>
      </c>
      <c r="J446">
        <v>401250</v>
      </c>
      <c r="K446" t="s">
        <v>126</v>
      </c>
      <c r="L446" t="s">
        <v>3867</v>
      </c>
      <c r="M446" t="s">
        <v>1410</v>
      </c>
      <c r="N446" t="s">
        <v>3866</v>
      </c>
      <c r="O446" t="s">
        <v>3865</v>
      </c>
      <c r="Q446" t="s">
        <v>3949</v>
      </c>
    </row>
    <row r="447" spans="1:17" hidden="1" x14ac:dyDescent="0.25">
      <c r="A447">
        <v>236143</v>
      </c>
      <c r="B447">
        <v>101021673</v>
      </c>
      <c r="C447" t="s">
        <v>3914</v>
      </c>
      <c r="D447" t="s">
        <v>233</v>
      </c>
      <c r="E447">
        <v>999541545</v>
      </c>
      <c r="F447" t="s">
        <v>1488</v>
      </c>
      <c r="G447" t="s">
        <v>1487</v>
      </c>
      <c r="H447" t="s">
        <v>232</v>
      </c>
      <c r="I447" t="s">
        <v>224</v>
      </c>
      <c r="J447">
        <v>258125</v>
      </c>
      <c r="K447" t="s">
        <v>57</v>
      </c>
      <c r="L447" t="s">
        <v>1486</v>
      </c>
      <c r="M447" t="s">
        <v>260</v>
      </c>
      <c r="N447">
        <v>28040</v>
      </c>
      <c r="O447" t="s">
        <v>1485</v>
      </c>
      <c r="P447" t="s">
        <v>1484</v>
      </c>
      <c r="Q447" t="s">
        <v>3948</v>
      </c>
    </row>
    <row r="448" spans="1:17" hidden="1" x14ac:dyDescent="0.25">
      <c r="A448">
        <v>236143</v>
      </c>
      <c r="B448">
        <v>101021673</v>
      </c>
      <c r="C448" t="s">
        <v>3914</v>
      </c>
      <c r="D448" t="s">
        <v>233</v>
      </c>
      <c r="E448">
        <v>987804060</v>
      </c>
      <c r="F448" t="s">
        <v>2613</v>
      </c>
      <c r="G448" t="s">
        <v>3947</v>
      </c>
      <c r="H448" t="s">
        <v>232</v>
      </c>
      <c r="I448" t="s">
        <v>224</v>
      </c>
      <c r="J448">
        <v>355250</v>
      </c>
      <c r="K448" t="s">
        <v>126</v>
      </c>
      <c r="L448" t="s">
        <v>2611</v>
      </c>
      <c r="M448" t="s">
        <v>858</v>
      </c>
      <c r="N448">
        <v>15233</v>
      </c>
      <c r="O448" t="s">
        <v>2610</v>
      </c>
      <c r="P448" t="s">
        <v>2609</v>
      </c>
      <c r="Q448" t="s">
        <v>3946</v>
      </c>
    </row>
    <row r="449" spans="1:17" hidden="1" x14ac:dyDescent="0.25">
      <c r="A449">
        <v>236143</v>
      </c>
      <c r="B449">
        <v>101021673</v>
      </c>
      <c r="C449" t="s">
        <v>3914</v>
      </c>
      <c r="D449" t="s">
        <v>233</v>
      </c>
      <c r="E449">
        <v>943653346</v>
      </c>
      <c r="F449" t="s">
        <v>3945</v>
      </c>
      <c r="G449" t="s">
        <v>3944</v>
      </c>
      <c r="H449" t="s">
        <v>232</v>
      </c>
      <c r="I449" t="s">
        <v>224</v>
      </c>
      <c r="J449">
        <v>290937.5</v>
      </c>
      <c r="K449" t="s">
        <v>126</v>
      </c>
      <c r="L449" t="s">
        <v>3943</v>
      </c>
      <c r="M449" t="s">
        <v>268</v>
      </c>
      <c r="N449">
        <v>11525</v>
      </c>
      <c r="P449" t="s">
        <v>3942</v>
      </c>
      <c r="Q449" t="s">
        <v>3941</v>
      </c>
    </row>
    <row r="450" spans="1:17" hidden="1" x14ac:dyDescent="0.25">
      <c r="A450">
        <v>236143</v>
      </c>
      <c r="B450">
        <v>101021673</v>
      </c>
      <c r="C450" t="s">
        <v>3914</v>
      </c>
      <c r="D450" t="s">
        <v>233</v>
      </c>
      <c r="E450">
        <v>932548592</v>
      </c>
      <c r="F450" t="s">
        <v>3940</v>
      </c>
      <c r="G450" t="s">
        <v>3939</v>
      </c>
      <c r="H450" t="s">
        <v>230</v>
      </c>
      <c r="I450" t="s">
        <v>224</v>
      </c>
      <c r="J450">
        <v>187500</v>
      </c>
      <c r="K450" t="s">
        <v>450</v>
      </c>
      <c r="L450" t="s">
        <v>3938</v>
      </c>
      <c r="M450" t="s">
        <v>449</v>
      </c>
      <c r="N450">
        <v>3116</v>
      </c>
      <c r="Q450" t="s">
        <v>3937</v>
      </c>
    </row>
    <row r="451" spans="1:17" hidden="1" x14ac:dyDescent="0.25">
      <c r="A451">
        <v>236143</v>
      </c>
      <c r="B451">
        <v>101021673</v>
      </c>
      <c r="C451" t="s">
        <v>3914</v>
      </c>
      <c r="D451" t="s">
        <v>233</v>
      </c>
      <c r="E451">
        <v>999537083</v>
      </c>
      <c r="F451" t="s">
        <v>2360</v>
      </c>
      <c r="G451" t="s">
        <v>3936</v>
      </c>
      <c r="H451" t="s">
        <v>230</v>
      </c>
      <c r="I451" t="s">
        <v>224</v>
      </c>
      <c r="J451">
        <v>244323.75</v>
      </c>
      <c r="K451" t="s">
        <v>57</v>
      </c>
      <c r="L451" t="s">
        <v>2358</v>
      </c>
      <c r="M451" t="s">
        <v>2357</v>
      </c>
      <c r="N451">
        <v>28850</v>
      </c>
      <c r="O451" t="s">
        <v>2356</v>
      </c>
      <c r="P451" t="s">
        <v>2355</v>
      </c>
      <c r="Q451" t="s">
        <v>3935</v>
      </c>
    </row>
    <row r="452" spans="1:17" hidden="1" x14ac:dyDescent="0.25">
      <c r="A452">
        <v>236143</v>
      </c>
      <c r="B452">
        <v>101021673</v>
      </c>
      <c r="C452" t="s">
        <v>3914</v>
      </c>
      <c r="D452" t="s">
        <v>233</v>
      </c>
      <c r="E452">
        <v>951519755</v>
      </c>
      <c r="F452" t="s">
        <v>2851</v>
      </c>
      <c r="G452" t="s">
        <v>2850</v>
      </c>
      <c r="H452" t="s">
        <v>254</v>
      </c>
      <c r="I452" t="s">
        <v>224</v>
      </c>
      <c r="J452">
        <v>308462.5</v>
      </c>
      <c r="K452" t="s">
        <v>249</v>
      </c>
      <c r="L452" t="s">
        <v>2849</v>
      </c>
      <c r="M452" t="s">
        <v>248</v>
      </c>
      <c r="N452">
        <v>1110</v>
      </c>
      <c r="Q452" t="s">
        <v>3934</v>
      </c>
    </row>
    <row r="453" spans="1:17" hidden="1" x14ac:dyDescent="0.25">
      <c r="A453">
        <v>236143</v>
      </c>
      <c r="B453">
        <v>101021673</v>
      </c>
      <c r="C453" t="s">
        <v>3914</v>
      </c>
      <c r="D453" t="s">
        <v>233</v>
      </c>
      <c r="E453">
        <v>999822748</v>
      </c>
      <c r="F453" t="s">
        <v>2632</v>
      </c>
      <c r="G453" t="s">
        <v>2631</v>
      </c>
      <c r="H453" t="s">
        <v>230</v>
      </c>
      <c r="I453" t="s">
        <v>224</v>
      </c>
      <c r="J453">
        <v>131250</v>
      </c>
      <c r="K453" t="s">
        <v>46</v>
      </c>
      <c r="L453" t="s">
        <v>2629</v>
      </c>
      <c r="M453" t="s">
        <v>345</v>
      </c>
      <c r="N453">
        <v>75007</v>
      </c>
      <c r="P453" t="s">
        <v>2630</v>
      </c>
      <c r="Q453" t="s">
        <v>3933</v>
      </c>
    </row>
    <row r="454" spans="1:17" hidden="1" x14ac:dyDescent="0.25">
      <c r="A454">
        <v>236143</v>
      </c>
      <c r="B454">
        <v>101021673</v>
      </c>
      <c r="C454" t="s">
        <v>3914</v>
      </c>
      <c r="D454" t="s">
        <v>233</v>
      </c>
      <c r="E454">
        <v>999827307</v>
      </c>
      <c r="F454" t="s">
        <v>125</v>
      </c>
      <c r="G454" t="s">
        <v>3932</v>
      </c>
      <c r="H454" t="s">
        <v>254</v>
      </c>
      <c r="I454" t="s">
        <v>224</v>
      </c>
      <c r="J454">
        <v>492187.5</v>
      </c>
      <c r="K454" t="s">
        <v>126</v>
      </c>
      <c r="L454" t="s">
        <v>1355</v>
      </c>
      <c r="M454" t="s">
        <v>268</v>
      </c>
      <c r="N454">
        <v>10177</v>
      </c>
      <c r="O454" t="s">
        <v>1354</v>
      </c>
      <c r="P454" t="s">
        <v>1353</v>
      </c>
      <c r="Q454" t="s">
        <v>3931</v>
      </c>
    </row>
    <row r="455" spans="1:17" hidden="1" x14ac:dyDescent="0.25">
      <c r="A455">
        <v>236143</v>
      </c>
      <c r="B455">
        <v>101021673</v>
      </c>
      <c r="C455" t="s">
        <v>3914</v>
      </c>
      <c r="D455" t="s">
        <v>233</v>
      </c>
      <c r="E455">
        <v>999827501</v>
      </c>
      <c r="F455" t="s">
        <v>56</v>
      </c>
      <c r="G455" t="s">
        <v>3930</v>
      </c>
      <c r="H455" t="s">
        <v>230</v>
      </c>
      <c r="I455" t="s">
        <v>224</v>
      </c>
      <c r="J455">
        <v>280000</v>
      </c>
      <c r="K455" t="s">
        <v>57</v>
      </c>
      <c r="L455" t="s">
        <v>2370</v>
      </c>
      <c r="M455" t="s">
        <v>260</v>
      </c>
      <c r="N455">
        <v>28071</v>
      </c>
      <c r="O455" t="s">
        <v>2369</v>
      </c>
      <c r="Q455" t="s">
        <v>3929</v>
      </c>
    </row>
    <row r="456" spans="1:17" hidden="1" x14ac:dyDescent="0.25">
      <c r="A456">
        <v>236143</v>
      </c>
      <c r="B456">
        <v>101021673</v>
      </c>
      <c r="C456" t="s">
        <v>3914</v>
      </c>
      <c r="D456" t="s">
        <v>233</v>
      </c>
      <c r="E456">
        <v>968727943</v>
      </c>
      <c r="F456" t="s">
        <v>1657</v>
      </c>
      <c r="G456" t="s">
        <v>1656</v>
      </c>
      <c r="H456" t="s">
        <v>254</v>
      </c>
      <c r="I456" t="s">
        <v>224</v>
      </c>
      <c r="J456">
        <v>255956.25</v>
      </c>
      <c r="K456" t="s">
        <v>450</v>
      </c>
      <c r="L456" t="s">
        <v>1655</v>
      </c>
      <c r="M456" t="s">
        <v>449</v>
      </c>
      <c r="N456">
        <v>1403</v>
      </c>
      <c r="O456" t="s">
        <v>1654</v>
      </c>
      <c r="Q456" t="s">
        <v>3928</v>
      </c>
    </row>
    <row r="457" spans="1:17" hidden="1" x14ac:dyDescent="0.25">
      <c r="A457">
        <v>236143</v>
      </c>
      <c r="B457">
        <v>101021673</v>
      </c>
      <c r="C457" t="s">
        <v>3914</v>
      </c>
      <c r="D457" t="s">
        <v>233</v>
      </c>
      <c r="E457">
        <v>998627417</v>
      </c>
      <c r="F457" t="s">
        <v>2391</v>
      </c>
      <c r="G457" t="s">
        <v>3927</v>
      </c>
      <c r="H457" t="s">
        <v>232</v>
      </c>
      <c r="I457" t="s">
        <v>224</v>
      </c>
      <c r="J457">
        <v>651350</v>
      </c>
      <c r="K457" t="s">
        <v>35</v>
      </c>
      <c r="L457" t="s">
        <v>1587</v>
      </c>
      <c r="M457" t="s">
        <v>308</v>
      </c>
      <c r="N457">
        <v>195</v>
      </c>
      <c r="O457" t="s">
        <v>2389</v>
      </c>
      <c r="P457" t="s">
        <v>2388</v>
      </c>
      <c r="Q457" t="s">
        <v>3926</v>
      </c>
    </row>
    <row r="458" spans="1:17" hidden="1" x14ac:dyDescent="0.25">
      <c r="A458">
        <v>236143</v>
      </c>
      <c r="B458">
        <v>101021673</v>
      </c>
      <c r="C458" t="s">
        <v>3914</v>
      </c>
      <c r="D458" t="s">
        <v>233</v>
      </c>
      <c r="E458">
        <v>906477611</v>
      </c>
      <c r="F458" t="s">
        <v>3925</v>
      </c>
      <c r="H458" t="s">
        <v>232</v>
      </c>
      <c r="I458" t="s">
        <v>224</v>
      </c>
      <c r="J458">
        <v>131350.63</v>
      </c>
      <c r="K458" t="s">
        <v>35</v>
      </c>
      <c r="L458" t="s">
        <v>3924</v>
      </c>
      <c r="M458" t="s">
        <v>308</v>
      </c>
      <c r="N458">
        <v>196</v>
      </c>
      <c r="P458" t="s">
        <v>3923</v>
      </c>
      <c r="Q458" t="s">
        <v>3922</v>
      </c>
    </row>
    <row r="459" spans="1:17" hidden="1" x14ac:dyDescent="0.25">
      <c r="A459">
        <v>236143</v>
      </c>
      <c r="B459">
        <v>101021673</v>
      </c>
      <c r="C459" t="s">
        <v>3914</v>
      </c>
      <c r="D459" t="s">
        <v>233</v>
      </c>
      <c r="E459">
        <v>918056792</v>
      </c>
      <c r="F459" t="s">
        <v>3921</v>
      </c>
      <c r="G459" t="s">
        <v>3920</v>
      </c>
      <c r="H459" t="s">
        <v>232</v>
      </c>
      <c r="I459" t="s">
        <v>224</v>
      </c>
      <c r="J459">
        <v>310537.5</v>
      </c>
      <c r="K459" t="s">
        <v>274</v>
      </c>
      <c r="L459" t="s">
        <v>3919</v>
      </c>
      <c r="M459" t="s">
        <v>720</v>
      </c>
      <c r="N459" t="s">
        <v>3918</v>
      </c>
      <c r="P459" t="s">
        <v>3917</v>
      </c>
      <c r="Q459" t="s">
        <v>3916</v>
      </c>
    </row>
    <row r="460" spans="1:17" hidden="1" x14ac:dyDescent="0.25">
      <c r="A460">
        <v>236143</v>
      </c>
      <c r="B460">
        <v>101021673</v>
      </c>
      <c r="C460" t="s">
        <v>3914</v>
      </c>
      <c r="D460" t="s">
        <v>233</v>
      </c>
      <c r="E460">
        <v>999915771</v>
      </c>
      <c r="F460" t="s">
        <v>1085</v>
      </c>
      <c r="G460" t="s">
        <v>1084</v>
      </c>
      <c r="H460" t="s">
        <v>225</v>
      </c>
      <c r="I460" t="s">
        <v>224</v>
      </c>
      <c r="J460">
        <v>204000</v>
      </c>
      <c r="K460" t="s">
        <v>35</v>
      </c>
      <c r="L460" t="s">
        <v>3907</v>
      </c>
      <c r="M460" t="s">
        <v>482</v>
      </c>
      <c r="N460">
        <v>20123</v>
      </c>
      <c r="O460" t="s">
        <v>1083</v>
      </c>
      <c r="P460" t="s">
        <v>1082</v>
      </c>
      <c r="Q460" t="s">
        <v>3915</v>
      </c>
    </row>
    <row r="461" spans="1:17" hidden="1" x14ac:dyDescent="0.25">
      <c r="A461">
        <v>236143</v>
      </c>
      <c r="B461">
        <v>101021673</v>
      </c>
      <c r="C461" t="s">
        <v>3914</v>
      </c>
      <c r="D461" t="s">
        <v>233</v>
      </c>
      <c r="E461">
        <v>999905004</v>
      </c>
      <c r="F461" t="s">
        <v>671</v>
      </c>
      <c r="G461" t="s">
        <v>670</v>
      </c>
      <c r="H461" t="s">
        <v>232</v>
      </c>
      <c r="I461" t="s">
        <v>224</v>
      </c>
      <c r="J461">
        <v>495075</v>
      </c>
      <c r="K461" t="s">
        <v>57</v>
      </c>
      <c r="L461" t="s">
        <v>669</v>
      </c>
      <c r="M461" t="s">
        <v>668</v>
      </c>
      <c r="N461">
        <v>28760</v>
      </c>
      <c r="P461" t="s">
        <v>667</v>
      </c>
      <c r="Q461" t="s">
        <v>3913</v>
      </c>
    </row>
  </sheetData>
  <autoFilter ref="A1:X461">
    <filterColumn colId="5">
      <filters>
        <filter val="RISE RESEARCH INSTITUTES OF SWEDEN AB"/>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Sheet1</vt:lpstr>
      <vt:lpstr>Overview</vt:lpstr>
      <vt:lpstr>States</vt:lpstr>
      <vt:lpstr>Institutions</vt:lpstr>
      <vt:lpstr>Cumulative spending</vt:lpstr>
      <vt:lpstr>FP7 - projects</vt:lpstr>
      <vt:lpstr>FP7 - organisations</vt:lpstr>
      <vt:lpstr>H2020 - projects</vt:lpstr>
      <vt:lpstr>H2020 - organisations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Statewatch</dc:creator>
  <cp:lastModifiedBy>Statewatch</cp:lastModifiedBy>
  <dcterms:created xsi:type="dcterms:W3CDTF">2021-09-10T11:25:59Z</dcterms:created>
  <dcterms:modified xsi:type="dcterms:W3CDTF">2022-05-11T17:13:43Z</dcterms:modified>
</cp:coreProperties>
</file>